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392" windowHeight="5832" activeTab="1"/>
  </bookViews>
  <sheets>
    <sheet name="общая изм" sheetId="8" r:id="rId1"/>
    <sheet name="Лист1" sheetId="9" r:id="rId2"/>
    <sheet name="штат изм" sheetId="7" r:id="rId3"/>
  </sheets>
  <calcPr calcId="162913"/>
</workbook>
</file>

<file path=xl/calcChain.xml><?xml version="1.0" encoding="utf-8"?>
<calcChain xmlns="http://schemas.openxmlformats.org/spreadsheetml/2006/main">
  <c r="D27" i="9" l="1"/>
  <c r="E27" i="9" s="1"/>
  <c r="D31" i="9"/>
  <c r="E31" i="9" s="1"/>
  <c r="D30" i="9"/>
  <c r="E30" i="9" s="1"/>
  <c r="D29" i="9"/>
  <c r="E29" i="9" s="1"/>
  <c r="E28" i="9"/>
  <c r="D28" i="9"/>
  <c r="D26" i="9"/>
  <c r="E26" i="9" s="1"/>
  <c r="D25" i="9"/>
  <c r="E25" i="9" s="1"/>
  <c r="E24" i="9"/>
  <c r="D24" i="9"/>
  <c r="D23" i="9"/>
  <c r="C22" i="9"/>
  <c r="E18" i="9"/>
  <c r="C18" i="9"/>
  <c r="I17" i="9"/>
  <c r="E12" i="9"/>
  <c r="D12" i="9" s="1"/>
  <c r="D22" i="9" l="1"/>
  <c r="C12" i="9"/>
  <c r="E23" i="9"/>
  <c r="E22" i="9" s="1"/>
  <c r="E27" i="8"/>
  <c r="D27" i="8" l="1"/>
  <c r="C18" i="8"/>
  <c r="D30" i="7"/>
  <c r="D31" i="7" s="1"/>
  <c r="C30" i="7"/>
  <c r="F29" i="7"/>
  <c r="H29" i="7" s="1"/>
  <c r="I29" i="7" s="1"/>
  <c r="F28" i="7"/>
  <c r="H28" i="7" s="1"/>
  <c r="I28" i="7" s="1"/>
  <c r="F27" i="7"/>
  <c r="H27" i="7" s="1"/>
  <c r="I27" i="7" s="1"/>
  <c r="F26" i="7"/>
  <c r="H26" i="7" s="1"/>
  <c r="I26" i="7" s="1"/>
  <c r="F25" i="7"/>
  <c r="H25" i="7" s="1"/>
  <c r="I25" i="7" s="1"/>
  <c r="F24" i="7"/>
  <c r="H24" i="7" s="1"/>
  <c r="I24" i="7" s="1"/>
  <c r="F23" i="7"/>
  <c r="H23" i="7" s="1"/>
  <c r="I23" i="7" s="1"/>
  <c r="F22" i="7"/>
  <c r="H22" i="7" s="1"/>
  <c r="I22" i="7" s="1"/>
  <c r="F21" i="7"/>
  <c r="H21" i="7" s="1"/>
  <c r="I21" i="7" s="1"/>
  <c r="F20" i="7"/>
  <c r="H20" i="7" s="1"/>
  <c r="I20" i="7" s="1"/>
  <c r="F19" i="7"/>
  <c r="J18" i="7"/>
  <c r="J14" i="7"/>
  <c r="E12" i="8"/>
  <c r="D12" i="8" s="1"/>
  <c r="D31" i="8"/>
  <c r="E31" i="8" s="1"/>
  <c r="D30" i="8"/>
  <c r="E30" i="8" s="1"/>
  <c r="D29" i="8"/>
  <c r="E29" i="8" s="1"/>
  <c r="D28" i="8"/>
  <c r="E28" i="8" s="1"/>
  <c r="D26" i="8"/>
  <c r="E26" i="8" s="1"/>
  <c r="D25" i="8"/>
  <c r="E25" i="8" s="1"/>
  <c r="D24" i="8"/>
  <c r="D23" i="8"/>
  <c r="E23" i="8" s="1"/>
  <c r="C22" i="8"/>
  <c r="E18" i="8"/>
  <c r="I17" i="8"/>
  <c r="F30" i="7" l="1"/>
  <c r="F31" i="7" s="1"/>
  <c r="G31" i="7" s="1"/>
  <c r="G20" i="7"/>
  <c r="G21" i="7"/>
  <c r="G22" i="7"/>
  <c r="G23" i="7"/>
  <c r="G24" i="7"/>
  <c r="G25" i="7"/>
  <c r="G26" i="7"/>
  <c r="G27" i="7"/>
  <c r="G28" i="7"/>
  <c r="G29" i="7"/>
  <c r="G19" i="7"/>
  <c r="H19" i="7"/>
  <c r="C12" i="8"/>
  <c r="D22" i="8"/>
  <c r="E24" i="8"/>
  <c r="E22" i="8" s="1"/>
  <c r="G30" i="7" l="1"/>
  <c r="I19" i="7"/>
  <c r="I30" i="7" s="1"/>
  <c r="H30" i="7"/>
  <c r="H31" i="7" s="1"/>
  <c r="I31" i="7" s="1"/>
  <c r="D19" i="8" l="1"/>
  <c r="C19" i="8" s="1"/>
  <c r="D19" i="9"/>
  <c r="D20" i="8" l="1"/>
  <c r="C20" i="8" s="1"/>
  <c r="E19" i="8"/>
  <c r="E19" i="9"/>
  <c r="C19" i="9"/>
  <c r="D20" i="9"/>
  <c r="C20" i="9" s="1"/>
  <c r="D10" i="9"/>
  <c r="D10" i="8"/>
  <c r="I10" i="8" s="1"/>
  <c r="E20" i="8"/>
  <c r="E10" i="8" s="1"/>
  <c r="E20" i="9" l="1"/>
  <c r="E10" i="9"/>
  <c r="C10" i="9"/>
  <c r="C32" i="9" s="1"/>
  <c r="D32" i="9"/>
  <c r="C35" i="9" s="1"/>
  <c r="I10" i="9"/>
  <c r="D32" i="8"/>
  <c r="C35" i="8" s="1"/>
  <c r="C10" i="8"/>
  <c r="J10" i="8"/>
  <c r="E32" i="8"/>
  <c r="J10" i="9" l="1"/>
  <c r="E32" i="9"/>
  <c r="C32" i="8"/>
  <c r="C34" i="8"/>
  <c r="C36" i="8"/>
  <c r="C38" i="8" s="1"/>
  <c r="C34" i="9" l="1"/>
  <c r="C36" i="9"/>
  <c r="C38" i="9" s="1"/>
</calcChain>
</file>

<file path=xl/sharedStrings.xml><?xml version="1.0" encoding="utf-8"?>
<sst xmlns="http://schemas.openxmlformats.org/spreadsheetml/2006/main" count="114" uniqueCount="74">
  <si>
    <t>СМЕТА</t>
  </si>
  <si>
    <t>Руб.</t>
  </si>
  <si>
    <t>Наименование статьи</t>
  </si>
  <si>
    <t>Плата за пользование помещением центра</t>
  </si>
  <si>
    <t>Оплата текущего ремонта помещения и инвентаря</t>
  </si>
  <si>
    <t>февраль (2,5 т.в день)</t>
  </si>
  <si>
    <t>март (2 т. в день)</t>
  </si>
  <si>
    <t>апрель (1,5 т.в день)</t>
  </si>
  <si>
    <t>май (1 т. в день)</t>
  </si>
  <si>
    <t>на 5 мес</t>
  </si>
  <si>
    <t xml:space="preserve">Расходы на отопление (уголь) </t>
  </si>
  <si>
    <t>Налоги на ФОТ</t>
  </si>
  <si>
    <t>Расходы на содержание жильцов (39 чел)</t>
  </si>
  <si>
    <t>Всего расходов</t>
  </si>
  <si>
    <t xml:space="preserve">Расходы на оплату э/энергии </t>
  </si>
  <si>
    <t>Потребление воды</t>
  </si>
  <si>
    <t xml:space="preserve">Вывоз ЖБО </t>
  </si>
  <si>
    <t>Оплата питания</t>
  </si>
  <si>
    <t xml:space="preserve">Стоимость предметов личной гигиены  </t>
  </si>
  <si>
    <t xml:space="preserve">Расходы на хозяйственные принадлежности (порошок, моющие средства и проч.) </t>
  </si>
  <si>
    <t xml:space="preserve">Оплата мягкого инвентаря и белья </t>
  </si>
  <si>
    <t xml:space="preserve">Услуги связи </t>
  </si>
  <si>
    <t>Комун. Расходы на обслуживания мест общего пользования (эл.эн., вода, вывоз ЖБО)</t>
  </si>
  <si>
    <t>на 1 чел. в месяц</t>
  </si>
  <si>
    <t>на содержание беженцев в АНО "Центр Застава Ермака" в с.Екатерининское</t>
  </si>
  <si>
    <t>СОГЛАСОВАНО:</t>
  </si>
  <si>
    <t>УТВЕРЖДАЮ:</t>
  </si>
  <si>
    <t>Правящий Архиерей Тарской и Тюкалинской Епархии</t>
  </si>
  <si>
    <t>Начальник ПВР</t>
  </si>
  <si>
    <t>______________Епископ Савватий (С.Н. Загребельный)</t>
  </si>
  <si>
    <t>_____________С.А. Трофимов</t>
  </si>
  <si>
    <t xml:space="preserve"> Номер документа</t>
  </si>
  <si>
    <t>4</t>
  </si>
  <si>
    <t>№</t>
  </si>
  <si>
    <t>Должность (специальность, профессия)</t>
  </si>
  <si>
    <t>Количество штатных единиц</t>
  </si>
  <si>
    <t>Оклад (должностной оклад) руб.</t>
  </si>
  <si>
    <t>Премия</t>
  </si>
  <si>
    <t>Итого</t>
  </si>
  <si>
    <t>Районный коэффициент</t>
  </si>
  <si>
    <t>ФЗП в месяц</t>
  </si>
  <si>
    <t>Примечание</t>
  </si>
  <si>
    <t>%</t>
  </si>
  <si>
    <t>сумма</t>
  </si>
  <si>
    <t>Заместитель начальника ПВР</t>
  </si>
  <si>
    <t>Прачка</t>
  </si>
  <si>
    <t>Техник служебных помещений</t>
  </si>
  <si>
    <t>Разнорабочий</t>
  </si>
  <si>
    <t>Кочегар</t>
  </si>
  <si>
    <t>Сторож-вахтер</t>
  </si>
  <si>
    <t>Бухгалтер по заработной плате ПВР</t>
  </si>
  <si>
    <t>(личная подпись)</t>
  </si>
  <si>
    <t>Старший бухгалтер ПВР</t>
  </si>
  <si>
    <t xml:space="preserve">ФОТ персонала на содержание центра </t>
  </si>
  <si>
    <t>январь (2,5 т. в день.)</t>
  </si>
  <si>
    <t>"01" апреля 2015 г.</t>
  </si>
  <si>
    <t>ШТАТНОЕ РАСПИСАНИЕ</t>
  </si>
  <si>
    <r>
      <t xml:space="preserve">                     </t>
    </r>
    <r>
      <rPr>
        <u/>
        <sz val="14"/>
        <rFont val="Times New Roman"/>
        <family val="1"/>
        <charset val="204"/>
      </rPr>
      <t>на период с 01 апреля 2015 года</t>
    </r>
  </si>
  <si>
    <t>Бухгалтер ПВР</t>
  </si>
  <si>
    <t>Главный инженер ПВР</t>
  </si>
  <si>
    <t>Першина Виктория Николаевна</t>
  </si>
  <si>
    <t>Стэльмах Елена Николаевна</t>
  </si>
  <si>
    <t>Кол-во чел.проживающих в помещении</t>
  </si>
  <si>
    <t>Кладовщик</t>
  </si>
  <si>
    <t>Ср. дневная норма расходов на 1 проживающего в ПВР</t>
  </si>
  <si>
    <t>Кол-во жильцов ПВР</t>
  </si>
  <si>
    <t xml:space="preserve">Постояные расходы на содержание помещения </t>
  </si>
  <si>
    <t>всего</t>
  </si>
  <si>
    <t>Недостающая сумма расходов на содержание</t>
  </si>
  <si>
    <t>Сумма расходов на содержание 39 человек в ПВР в месяц</t>
  </si>
  <si>
    <t>Сумма расходов на содержание 39 человек в ПВР до 01.06.16.</t>
  </si>
  <si>
    <t>Другие источники финансирования и собственные резервы (экономия ФОТ, волонтерская помощь)</t>
  </si>
  <si>
    <t>Старший Бухгалтер ПВР</t>
  </si>
  <si>
    <t>ср.мес.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</si>
</sst>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2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0" xfId="0" applyFont="1"/>
    <xf numFmtId="1" fontId="3" fillId="3" borderId="1" xfId="0" applyNumberFormat="1" applyFont="1" applyFill="1" applyBorder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2" borderId="1" xfId="0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left" vertical="center" wrapText="1"/>
    </xf>
    <xf numFmtId="1" fontId="5" fillId="3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justify" vertical="center" wrapText="1"/>
    </xf>
    <xf numFmtId="1" fontId="1" fillId="2" borderId="1" xfId="0" applyNumberFormat="1" applyFont="1" applyFill="1" applyBorder="1" applyAlignment="1">
      <alignment horizontal="right" vertical="center" wrapText="1"/>
    </xf>
    <xf numFmtId="1" fontId="4" fillId="0" borderId="1" xfId="0" applyNumberFormat="1" applyFont="1" applyBorder="1"/>
    <xf numFmtId="1" fontId="6" fillId="3" borderId="1" xfId="0" applyNumberFormat="1" applyFont="1" applyFill="1" applyBorder="1"/>
    <xf numFmtId="0" fontId="7" fillId="0" borderId="0" xfId="0" applyFont="1"/>
    <xf numFmtId="0" fontId="3" fillId="0" borderId="0" xfId="0" applyFont="1"/>
    <xf numFmtId="0" fontId="8" fillId="3" borderId="1" xfId="0" applyFont="1" applyFill="1" applyBorder="1"/>
    <xf numFmtId="1" fontId="8" fillId="3" borderId="1" xfId="0" applyNumberFormat="1" applyFont="1" applyFill="1" applyBorder="1"/>
    <xf numFmtId="0" fontId="9" fillId="0" borderId="0" xfId="0" applyFont="1"/>
    <xf numFmtId="0" fontId="3" fillId="4" borderId="0" xfId="0" applyFont="1" applyFill="1"/>
    <xf numFmtId="0" fontId="10" fillId="4" borderId="0" xfId="0" applyFont="1" applyFill="1"/>
    <xf numFmtId="4" fontId="11" fillId="4" borderId="0" xfId="0" applyNumberFormat="1" applyFont="1" applyFill="1"/>
    <xf numFmtId="0" fontId="0" fillId="4" borderId="0" xfId="0" applyFill="1"/>
    <xf numFmtId="4" fontId="11" fillId="4" borderId="0" xfId="0" applyNumberFormat="1" applyFont="1" applyFill="1" applyAlignment="1"/>
    <xf numFmtId="0" fontId="11" fillId="4" borderId="0" xfId="0" applyFont="1" applyFill="1" applyBorder="1"/>
    <xf numFmtId="0" fontId="11" fillId="4" borderId="0" xfId="0" applyFont="1" applyFill="1"/>
    <xf numFmtId="4" fontId="11" fillId="4" borderId="0" xfId="0" applyNumberFormat="1" applyFont="1" applyFill="1" applyBorder="1" applyAlignment="1">
      <alignment horizontal="left"/>
    </xf>
    <xf numFmtId="0" fontId="11" fillId="4" borderId="0" xfId="0" applyFont="1" applyFill="1" applyBorder="1" applyAlignment="1">
      <alignment horizontal="left"/>
    </xf>
    <xf numFmtId="0" fontId="11" fillId="4" borderId="0" xfId="0" applyFont="1" applyFill="1" applyBorder="1" applyAlignment="1">
      <alignment horizontal="right"/>
    </xf>
    <xf numFmtId="0" fontId="11" fillId="4" borderId="0" xfId="0" applyFont="1" applyFill="1" applyAlignment="1">
      <alignment horizontal="right"/>
    </xf>
    <xf numFmtId="49" fontId="12" fillId="4" borderId="0" xfId="0" applyNumberFormat="1" applyFont="1" applyFill="1" applyBorder="1" applyAlignment="1">
      <alignment horizontal="center" vertical="center" wrapText="1"/>
    </xf>
    <xf numFmtId="4" fontId="11" fillId="4" borderId="0" xfId="0" applyNumberFormat="1" applyFont="1" applyFill="1" applyAlignment="1">
      <alignment horizontal="center" vertical="center"/>
    </xf>
    <xf numFmtId="0" fontId="11" fillId="4" borderId="0" xfId="0" applyNumberFormat="1" applyFont="1" applyFill="1" applyAlignment="1">
      <alignment horizontal="center"/>
    </xf>
    <xf numFmtId="0" fontId="12" fillId="4" borderId="0" xfId="0" applyNumberFormat="1" applyFont="1" applyFill="1" applyBorder="1" applyAlignment="1">
      <alignment vertical="center"/>
    </xf>
    <xf numFmtId="0" fontId="11" fillId="4" borderId="1" xfId="0" applyNumberFormat="1" applyFont="1" applyFill="1" applyBorder="1" applyAlignment="1">
      <alignment horizontal="center" vertical="center"/>
    </xf>
    <xf numFmtId="0" fontId="11" fillId="4" borderId="0" xfId="0" applyNumberFormat="1" applyFont="1" applyFill="1" applyBorder="1" applyAlignment="1">
      <alignment horizontal="center" vertical="center"/>
    </xf>
    <xf numFmtId="0" fontId="11" fillId="4" borderId="0" xfId="0" applyNumberFormat="1" applyFont="1" applyFill="1" applyBorder="1" applyAlignment="1">
      <alignment horizontal="center"/>
    </xf>
    <xf numFmtId="4" fontId="11" fillId="4" borderId="0" xfId="0" applyNumberFormat="1" applyFont="1" applyFill="1" applyAlignment="1">
      <alignment horizontal="center"/>
    </xf>
    <xf numFmtId="49" fontId="11" fillId="4" borderId="1" xfId="0" applyNumberFormat="1" applyFont="1" applyFill="1" applyBorder="1" applyAlignment="1">
      <alignment horizontal="center" vertical="center"/>
    </xf>
    <xf numFmtId="49" fontId="11" fillId="4" borderId="0" xfId="0" applyNumberFormat="1" applyFont="1" applyFill="1" applyBorder="1" applyAlignment="1">
      <alignment horizontal="center" vertical="center"/>
    </xf>
    <xf numFmtId="0" fontId="11" fillId="4" borderId="0" xfId="0" applyNumberFormat="1" applyFont="1" applyFill="1" applyAlignment="1">
      <alignment horizontal="left" vertical="center"/>
    </xf>
    <xf numFmtId="4" fontId="11" fillId="4" borderId="0" xfId="0" applyNumberFormat="1" applyFont="1" applyFill="1" applyAlignment="1">
      <alignment horizontal="left" vertical="center"/>
    </xf>
    <xf numFmtId="4" fontId="11" fillId="4" borderId="12" xfId="0" applyNumberFormat="1" applyFont="1" applyFill="1" applyBorder="1" applyAlignment="1">
      <alignment horizontal="center" vertical="center"/>
    </xf>
    <xf numFmtId="0" fontId="11" fillId="4" borderId="12" xfId="0" applyNumberFormat="1" applyFont="1" applyFill="1" applyBorder="1" applyAlignment="1">
      <alignment horizontal="center" vertical="center"/>
    </xf>
    <xf numFmtId="4" fontId="11" fillId="4" borderId="0" xfId="0" applyNumberFormat="1" applyFont="1" applyFill="1" applyBorder="1" applyAlignment="1">
      <alignment horizontal="center" vertical="center"/>
    </xf>
    <xf numFmtId="4" fontId="11" fillId="4" borderId="17" xfId="0" applyNumberFormat="1" applyFont="1" applyFill="1" applyBorder="1" applyAlignment="1">
      <alignment horizontal="center" vertical="center"/>
    </xf>
    <xf numFmtId="0" fontId="11" fillId="4" borderId="18" xfId="0" applyNumberFormat="1" applyFont="1" applyFill="1" applyBorder="1" applyAlignment="1">
      <alignment horizontal="center" vertical="center"/>
    </xf>
    <xf numFmtId="0" fontId="11" fillId="4" borderId="11" xfId="0" applyNumberFormat="1" applyFont="1" applyFill="1" applyBorder="1" applyAlignment="1">
      <alignment horizontal="center" vertical="center"/>
    </xf>
    <xf numFmtId="0" fontId="11" fillId="4" borderId="5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left" vertical="center"/>
    </xf>
    <xf numFmtId="2" fontId="11" fillId="4" borderId="2" xfId="0" applyNumberFormat="1" applyFont="1" applyFill="1" applyBorder="1" applyAlignment="1">
      <alignment horizontal="center" vertical="center"/>
    </xf>
    <xf numFmtId="2" fontId="11" fillId="4" borderId="2" xfId="0" applyNumberFormat="1" applyFont="1" applyFill="1" applyBorder="1" applyAlignment="1">
      <alignment vertical="center"/>
    </xf>
    <xf numFmtId="0" fontId="11" fillId="4" borderId="1" xfId="0" applyNumberFormat="1" applyFont="1" applyFill="1" applyBorder="1" applyAlignment="1">
      <alignment horizontal="left" vertical="center"/>
    </xf>
    <xf numFmtId="2" fontId="11" fillId="4" borderId="1" xfId="0" applyNumberFormat="1" applyFont="1" applyFill="1" applyBorder="1" applyAlignment="1">
      <alignment horizontal="center" vertical="center"/>
    </xf>
    <xf numFmtId="2" fontId="11" fillId="4" borderId="1" xfId="0" applyNumberFormat="1" applyFont="1" applyFill="1" applyBorder="1" applyAlignment="1">
      <alignment vertical="center"/>
    </xf>
    <xf numFmtId="0" fontId="11" fillId="4" borderId="19" xfId="0" applyNumberFormat="1" applyFont="1" applyFill="1" applyBorder="1" applyAlignment="1">
      <alignment horizontal="left" vertical="center"/>
    </xf>
    <xf numFmtId="0" fontId="11" fillId="4" borderId="19" xfId="0" applyNumberFormat="1" applyFont="1" applyFill="1" applyBorder="1" applyAlignment="1">
      <alignment horizontal="center" vertical="center"/>
    </xf>
    <xf numFmtId="2" fontId="11" fillId="4" borderId="19" xfId="0" applyNumberFormat="1" applyFont="1" applyFill="1" applyBorder="1" applyAlignment="1">
      <alignment horizontal="center" vertical="center"/>
    </xf>
    <xf numFmtId="2" fontId="11" fillId="4" borderId="11" xfId="0" applyNumberFormat="1" applyFont="1" applyFill="1" applyBorder="1" applyAlignment="1">
      <alignment horizontal="center" vertical="center"/>
    </xf>
    <xf numFmtId="0" fontId="12" fillId="4" borderId="0" xfId="0" applyNumberFormat="1" applyFont="1" applyFill="1" applyBorder="1" applyAlignment="1">
      <alignment horizontal="center"/>
    </xf>
    <xf numFmtId="0" fontId="14" fillId="4" borderId="0" xfId="0" applyNumberFormat="1" applyFont="1" applyFill="1" applyBorder="1" applyAlignment="1">
      <alignment horizontal="left" vertical="center"/>
    </xf>
    <xf numFmtId="0" fontId="14" fillId="4" borderId="0" xfId="0" applyFont="1" applyFill="1" applyBorder="1"/>
    <xf numFmtId="4" fontId="14" fillId="4" borderId="20" xfId="0" applyNumberFormat="1" applyFont="1" applyFill="1" applyBorder="1" applyAlignment="1">
      <alignment horizontal="center"/>
    </xf>
    <xf numFmtId="4" fontId="14" fillId="4" borderId="0" xfId="0" applyNumberFormat="1" applyFont="1" applyFill="1" applyBorder="1" applyAlignment="1">
      <alignment horizontal="center"/>
    </xf>
    <xf numFmtId="4" fontId="15" fillId="4" borderId="0" xfId="0" applyNumberFormat="1" applyFont="1" applyFill="1" applyAlignment="1">
      <alignment horizontal="center"/>
    </xf>
    <xf numFmtId="0" fontId="15" fillId="4" borderId="0" xfId="0" applyFont="1" applyFill="1"/>
    <xf numFmtId="0" fontId="14" fillId="4" borderId="0" xfId="0" applyNumberFormat="1" applyFont="1" applyFill="1" applyBorder="1" applyAlignment="1">
      <alignment horizontal="left"/>
    </xf>
    <xf numFmtId="0" fontId="16" fillId="4" borderId="0" xfId="0" applyFont="1" applyFill="1"/>
    <xf numFmtId="0" fontId="14" fillId="4" borderId="0" xfId="0" applyFont="1" applyFill="1"/>
    <xf numFmtId="4" fontId="14" fillId="4" borderId="21" xfId="0" applyNumberFormat="1" applyFont="1" applyFill="1" applyBorder="1" applyAlignment="1">
      <alignment horizontal="center"/>
    </xf>
    <xf numFmtId="4" fontId="14" fillId="4" borderId="0" xfId="0" applyNumberFormat="1" applyFont="1" applyFill="1" applyAlignment="1">
      <alignment horizontal="center"/>
    </xf>
    <xf numFmtId="0" fontId="16" fillId="4" borderId="0" xfId="0" applyFont="1" applyFill="1" applyBorder="1"/>
    <xf numFmtId="0" fontId="14" fillId="4" borderId="0" xfId="0" applyNumberFormat="1" applyFont="1" applyFill="1" applyBorder="1" applyAlignment="1">
      <alignment vertical="center"/>
    </xf>
    <xf numFmtId="0" fontId="14" fillId="4" borderId="20" xfId="0" applyNumberFormat="1" applyFont="1" applyFill="1" applyBorder="1" applyAlignment="1">
      <alignment horizontal="center" vertical="center"/>
    </xf>
    <xf numFmtId="0" fontId="14" fillId="4" borderId="0" xfId="0" applyNumberFormat="1" applyFont="1" applyFill="1" applyBorder="1" applyAlignment="1">
      <alignment horizontal="center" vertical="center"/>
    </xf>
    <xf numFmtId="0" fontId="17" fillId="4" borderId="0" xfId="0" applyNumberFormat="1" applyFont="1" applyFill="1" applyBorder="1" applyAlignment="1">
      <alignment horizontal="center" vertical="center"/>
    </xf>
    <xf numFmtId="4" fontId="16" fillId="4" borderId="0" xfId="0" applyNumberFormat="1" applyFont="1" applyFill="1" applyAlignment="1">
      <alignment horizontal="center"/>
    </xf>
    <xf numFmtId="0" fontId="16" fillId="4" borderId="0" xfId="0" applyFont="1" applyFill="1" applyAlignment="1">
      <alignment horizontal="center" vertical="top"/>
    </xf>
    <xf numFmtId="0" fontId="17" fillId="4" borderId="0" xfId="0" applyNumberFormat="1" applyFont="1" applyFill="1" applyAlignment="1">
      <alignment horizontal="center" vertical="top"/>
    </xf>
    <xf numFmtId="0" fontId="17" fillId="4" borderId="0" xfId="0" applyNumberFormat="1" applyFont="1" applyFill="1" applyBorder="1" applyAlignment="1">
      <alignment horizontal="center" vertical="top"/>
    </xf>
    <xf numFmtId="49" fontId="17" fillId="4" borderId="0" xfId="0" applyNumberFormat="1" applyFont="1" applyFill="1" applyBorder="1" applyAlignment="1">
      <alignment horizontal="center" vertical="top"/>
    </xf>
    <xf numFmtId="4" fontId="16" fillId="4" borderId="0" xfId="0" applyNumberFormat="1" applyFont="1" applyFill="1" applyAlignment="1">
      <alignment horizontal="center" vertical="top"/>
    </xf>
    <xf numFmtId="4" fontId="11" fillId="4" borderId="0" xfId="0" applyNumberFormat="1" applyFont="1" applyFill="1" applyAlignment="1">
      <alignment horizontal="right" vertical="justify" textRotation="180"/>
    </xf>
    <xf numFmtId="1" fontId="7" fillId="0" borderId="0" xfId="0" applyNumberFormat="1" applyFont="1"/>
    <xf numFmtId="0" fontId="18" fillId="4" borderId="0" xfId="0" applyFont="1" applyFill="1"/>
    <xf numFmtId="0" fontId="11" fillId="4" borderId="22" xfId="0" applyNumberFormat="1" applyFont="1" applyFill="1" applyBorder="1" applyAlignment="1">
      <alignment horizontal="center" vertical="center"/>
    </xf>
    <xf numFmtId="0" fontId="12" fillId="4" borderId="22" xfId="0" applyNumberFormat="1" applyFont="1" applyFill="1" applyBorder="1" applyAlignment="1">
      <alignment horizontal="left" vertical="center" wrapText="1"/>
    </xf>
    <xf numFmtId="0" fontId="12" fillId="4" borderId="22" xfId="0" applyNumberFormat="1" applyFont="1" applyFill="1" applyBorder="1" applyAlignment="1">
      <alignment horizontal="center" vertical="center"/>
    </xf>
    <xf numFmtId="2" fontId="12" fillId="4" borderId="22" xfId="0" applyNumberFormat="1" applyFont="1" applyFill="1" applyBorder="1" applyAlignment="1">
      <alignment horizontal="center" vertical="center"/>
    </xf>
    <xf numFmtId="2" fontId="11" fillId="4" borderId="22" xfId="0" applyNumberFormat="1" applyFont="1" applyFill="1" applyBorder="1" applyAlignment="1">
      <alignment horizontal="center" vertical="center"/>
    </xf>
    <xf numFmtId="2" fontId="11" fillId="4" borderId="12" xfId="0" applyNumberFormat="1" applyFont="1" applyFill="1" applyBorder="1" applyAlignment="1">
      <alignment horizontal="center" vertical="center"/>
    </xf>
    <xf numFmtId="2" fontId="11" fillId="4" borderId="23" xfId="0" applyNumberFormat="1" applyFont="1" applyFill="1" applyBorder="1" applyAlignment="1">
      <alignment vertical="center"/>
    </xf>
    <xf numFmtId="0" fontId="12" fillId="4" borderId="18" xfId="0" applyNumberFormat="1" applyFont="1" applyFill="1" applyBorder="1" applyAlignment="1">
      <alignment horizontal="left"/>
    </xf>
    <xf numFmtId="164" fontId="12" fillId="4" borderId="18" xfId="0" applyNumberFormat="1" applyFont="1" applyFill="1" applyBorder="1" applyAlignment="1">
      <alignment horizontal="center"/>
    </xf>
    <xf numFmtId="4" fontId="12" fillId="4" borderId="18" xfId="0" applyNumberFormat="1" applyFont="1" applyFill="1" applyBorder="1" applyAlignment="1">
      <alignment horizontal="center"/>
    </xf>
    <xf numFmtId="2" fontId="11" fillId="4" borderId="5" xfId="0" applyNumberFormat="1" applyFont="1" applyFill="1" applyBorder="1" applyAlignment="1">
      <alignment vertical="center"/>
    </xf>
    <xf numFmtId="1" fontId="4" fillId="3" borderId="1" xfId="0" applyNumberFormat="1" applyFont="1" applyFill="1" applyBorder="1"/>
    <xf numFmtId="1" fontId="7" fillId="0" borderId="0" xfId="0" applyNumberFormat="1" applyFont="1" applyBorder="1"/>
    <xf numFmtId="0" fontId="11" fillId="4" borderId="0" xfId="0" applyFont="1" applyFill="1" applyAlignment="1"/>
    <xf numFmtId="49" fontId="11" fillId="4" borderId="0" xfId="0" applyNumberFormat="1" applyFont="1" applyFill="1" applyBorder="1" applyAlignment="1">
      <alignment horizontal="center"/>
    </xf>
    <xf numFmtId="0" fontId="11" fillId="4" borderId="0" xfId="0" applyNumberFormat="1" applyFont="1" applyFill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" fontId="4" fillId="0" borderId="0" xfId="0" applyNumberFormat="1" applyFont="1"/>
    <xf numFmtId="2" fontId="11" fillId="4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left" vertical="center"/>
    </xf>
    <xf numFmtId="1" fontId="4" fillId="5" borderId="0" xfId="0" applyNumberFormat="1" applyFont="1" applyFill="1"/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" fontId="14" fillId="4" borderId="0" xfId="0" applyNumberFormat="1" applyFont="1" applyFill="1" applyBorder="1" applyAlignment="1">
      <alignment horizontal="left"/>
    </xf>
    <xf numFmtId="0" fontId="11" fillId="4" borderId="0" xfId="0" applyFont="1" applyFill="1" applyAlignment="1"/>
    <xf numFmtId="49" fontId="11" fillId="4" borderId="0" xfId="0" applyNumberFormat="1" applyFont="1" applyFill="1" applyBorder="1" applyAlignment="1">
      <alignment horizontal="center"/>
    </xf>
    <xf numFmtId="0" fontId="11" fillId="4" borderId="10" xfId="0" applyNumberFormat="1" applyFont="1" applyFill="1" applyBorder="1" applyAlignment="1">
      <alignment horizontal="center" vertical="center"/>
    </xf>
    <xf numFmtId="0" fontId="11" fillId="4" borderId="8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/>
    </xf>
    <xf numFmtId="0" fontId="11" fillId="4" borderId="10" xfId="0" applyNumberFormat="1" applyFont="1" applyFill="1" applyBorder="1" applyAlignment="1">
      <alignment horizontal="center" vertical="center" wrapText="1"/>
    </xf>
    <xf numFmtId="0" fontId="11" fillId="4" borderId="8" xfId="0" applyNumberFormat="1" applyFont="1" applyFill="1" applyBorder="1" applyAlignment="1">
      <alignment horizontal="center" vertical="center" wrapText="1"/>
    </xf>
    <xf numFmtId="0" fontId="11" fillId="4" borderId="2" xfId="0" applyNumberFormat="1" applyFont="1" applyFill="1" applyBorder="1" applyAlignment="1">
      <alignment horizontal="center" vertical="center" wrapText="1"/>
    </xf>
    <xf numFmtId="4" fontId="11" fillId="4" borderId="10" xfId="0" applyNumberFormat="1" applyFont="1" applyFill="1" applyBorder="1" applyAlignment="1">
      <alignment horizontal="center" vertical="center" wrapText="1"/>
    </xf>
    <xf numFmtId="4" fontId="11" fillId="4" borderId="8" xfId="0" applyNumberFormat="1" applyFont="1" applyFill="1" applyBorder="1" applyAlignment="1">
      <alignment horizontal="center" vertical="center" wrapText="1"/>
    </xf>
    <xf numFmtId="4" fontId="11" fillId="4" borderId="2" xfId="0" applyNumberFormat="1" applyFont="1" applyFill="1" applyBorder="1" applyAlignment="1">
      <alignment horizontal="center" vertical="center" wrapText="1"/>
    </xf>
    <xf numFmtId="0" fontId="11" fillId="4" borderId="13" xfId="0" applyNumberFormat="1" applyFont="1" applyFill="1" applyBorder="1" applyAlignment="1">
      <alignment horizontal="center" vertical="center" wrapText="1"/>
    </xf>
    <xf numFmtId="0" fontId="11" fillId="4" borderId="6" xfId="0" applyNumberFormat="1" applyFont="1" applyFill="1" applyBorder="1" applyAlignment="1">
      <alignment horizontal="center" vertical="center" wrapText="1"/>
    </xf>
    <xf numFmtId="0" fontId="11" fillId="4" borderId="14" xfId="0" applyNumberFormat="1" applyFont="1" applyFill="1" applyBorder="1" applyAlignment="1">
      <alignment horizontal="center" vertical="center" wrapText="1"/>
    </xf>
    <xf numFmtId="0" fontId="11" fillId="4" borderId="9" xfId="0" applyNumberFormat="1" applyFont="1" applyFill="1" applyBorder="1" applyAlignment="1">
      <alignment horizontal="center" vertical="center" wrapText="1"/>
    </xf>
    <xf numFmtId="0" fontId="11" fillId="4" borderId="16" xfId="0" applyNumberFormat="1" applyFont="1" applyFill="1" applyBorder="1" applyAlignment="1">
      <alignment horizontal="center" vertical="center" wrapText="1"/>
    </xf>
    <xf numFmtId="0" fontId="11" fillId="4" borderId="7" xfId="0" applyNumberFormat="1" applyFont="1" applyFill="1" applyBorder="1" applyAlignment="1">
      <alignment horizontal="center" vertical="center" wrapText="1"/>
    </xf>
    <xf numFmtId="0" fontId="11" fillId="4" borderId="3" xfId="0" applyNumberFormat="1" applyFont="1" applyFill="1" applyBorder="1" applyAlignment="1">
      <alignment horizontal="center" vertical="center"/>
    </xf>
    <xf numFmtId="0" fontId="11" fillId="4" borderId="15" xfId="0" applyNumberFormat="1" applyFont="1" applyFill="1" applyBorder="1" applyAlignment="1">
      <alignment horizontal="center" vertical="center"/>
    </xf>
    <xf numFmtId="0" fontId="11" fillId="4" borderId="4" xfId="0" applyNumberFormat="1" applyFont="1" applyFill="1" applyBorder="1" applyAlignment="1">
      <alignment horizontal="center" vertical="center"/>
    </xf>
    <xf numFmtId="0" fontId="11" fillId="4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8"/>
  <sheetViews>
    <sheetView topLeftCell="A13" zoomScale="70" zoomScaleNormal="70" workbookViewId="0">
      <selection activeCell="B37" sqref="B37"/>
    </sheetView>
  </sheetViews>
  <sheetFormatPr defaultColWidth="9.109375" defaultRowHeight="15.6" x14ac:dyDescent="0.3"/>
  <cols>
    <col min="1" max="1" width="3.6640625" style="5" customWidth="1"/>
    <col min="2" max="2" width="75.6640625" style="5" customWidth="1"/>
    <col min="3" max="3" width="11.109375" style="5" customWidth="1"/>
    <col min="4" max="4" width="12.109375" style="5" bestFit="1" customWidth="1"/>
    <col min="5" max="5" width="13.33203125" style="5" customWidth="1"/>
    <col min="6" max="7" width="9.109375" style="5"/>
    <col min="8" max="8" width="9.88671875" style="5" bestFit="1" customWidth="1"/>
    <col min="9" max="9" width="9.109375" style="5"/>
    <col min="10" max="10" width="12.109375" style="5" bestFit="1" customWidth="1"/>
    <col min="11" max="16384" width="9.109375" style="5"/>
  </cols>
  <sheetData>
    <row r="2" spans="2:10" x14ac:dyDescent="0.3">
      <c r="B2" s="113" t="s">
        <v>0</v>
      </c>
      <c r="C2" s="113"/>
      <c r="D2" s="113"/>
      <c r="E2" s="113"/>
    </row>
    <row r="4" spans="2:10" ht="31.5" customHeight="1" x14ac:dyDescent="0.3">
      <c r="B4" s="113" t="s">
        <v>24</v>
      </c>
      <c r="C4" s="113"/>
      <c r="D4" s="113"/>
      <c r="E4" s="113"/>
    </row>
    <row r="6" spans="2:10" x14ac:dyDescent="0.3">
      <c r="B6" s="1" t="s">
        <v>1</v>
      </c>
      <c r="C6" s="1"/>
    </row>
    <row r="7" spans="2:10" ht="15.75" customHeight="1" x14ac:dyDescent="0.3">
      <c r="B7" s="114" t="s">
        <v>2</v>
      </c>
      <c r="C7" s="115" t="s">
        <v>23</v>
      </c>
      <c r="D7" s="117" t="s">
        <v>67</v>
      </c>
      <c r="E7" s="117"/>
      <c r="I7" s="5">
        <v>20</v>
      </c>
      <c r="J7" s="5">
        <v>10</v>
      </c>
    </row>
    <row r="8" spans="2:10" x14ac:dyDescent="0.3">
      <c r="B8" s="114"/>
      <c r="C8" s="116"/>
      <c r="D8" s="7" t="s">
        <v>73</v>
      </c>
      <c r="E8" s="8" t="s">
        <v>9</v>
      </c>
    </row>
    <row r="9" spans="2:10" x14ac:dyDescent="0.3">
      <c r="B9" s="4" t="s">
        <v>62</v>
      </c>
      <c r="C9" s="104">
        <v>39</v>
      </c>
      <c r="D9" s="104"/>
      <c r="E9" s="104"/>
    </row>
    <row r="10" spans="2:10" s="16" customFormat="1" ht="16.2" x14ac:dyDescent="0.35">
      <c r="B10" s="10" t="s">
        <v>66</v>
      </c>
      <c r="C10" s="11">
        <f>D10/C9</f>
        <v>12846.727476923077</v>
      </c>
      <c r="D10" s="15">
        <f>SUM(D12:D20)</f>
        <v>501022.37160000001</v>
      </c>
      <c r="E10" s="15">
        <f>SUM(E12:E20)</f>
        <v>2505111.858</v>
      </c>
      <c r="H10" s="85"/>
      <c r="I10" s="85">
        <f>D10/69*39</f>
        <v>283186.55786086957</v>
      </c>
      <c r="J10" s="85">
        <f>E10/69*39</f>
        <v>1415932.7893043479</v>
      </c>
    </row>
    <row r="11" spans="2:10" x14ac:dyDescent="0.3">
      <c r="B11" s="9" t="s">
        <v>3</v>
      </c>
      <c r="C11" s="9"/>
      <c r="D11" s="8">
        <v>0</v>
      </c>
      <c r="E11" s="8">
        <v>0</v>
      </c>
    </row>
    <row r="12" spans="2:10" x14ac:dyDescent="0.3">
      <c r="B12" s="2" t="s">
        <v>10</v>
      </c>
      <c r="C12" s="13">
        <f>D12/C9</f>
        <v>3766.1538461538462</v>
      </c>
      <c r="D12" s="8">
        <f>E12/5</f>
        <v>146880</v>
      </c>
      <c r="E12" s="8">
        <f>(2.5*31+2.5*29+2*31+1.5*30+1*31)*2550</f>
        <v>734400</v>
      </c>
    </row>
    <row r="13" spans="2:10" x14ac:dyDescent="0.3">
      <c r="B13" s="3" t="s">
        <v>54</v>
      </c>
      <c r="C13" s="3"/>
      <c r="D13" s="8"/>
      <c r="E13" s="8"/>
      <c r="F13" s="5">
        <v>2550</v>
      </c>
    </row>
    <row r="14" spans="2:10" x14ac:dyDescent="0.3">
      <c r="B14" s="3" t="s">
        <v>5</v>
      </c>
      <c r="C14" s="3"/>
      <c r="D14" s="8"/>
      <c r="E14" s="8"/>
    </row>
    <row r="15" spans="2:10" x14ac:dyDescent="0.3">
      <c r="B15" s="3" t="s">
        <v>6</v>
      </c>
      <c r="C15" s="3"/>
      <c r="D15" s="8"/>
      <c r="E15" s="8"/>
    </row>
    <row r="16" spans="2:10" x14ac:dyDescent="0.3">
      <c r="B16" s="3" t="s">
        <v>7</v>
      </c>
      <c r="C16" s="3"/>
      <c r="D16" s="8"/>
      <c r="E16" s="8"/>
    </row>
    <row r="17" spans="2:9" x14ac:dyDescent="0.3">
      <c r="B17" s="3" t="s">
        <v>8</v>
      </c>
      <c r="C17" s="3"/>
      <c r="D17" s="8"/>
      <c r="E17" s="8"/>
      <c r="I17" s="5">
        <f>39*100/69</f>
        <v>56.521739130434781</v>
      </c>
    </row>
    <row r="18" spans="2:9" ht="31.2" x14ac:dyDescent="0.3">
      <c r="B18" s="4" t="s">
        <v>22</v>
      </c>
      <c r="C18" s="13">
        <f>D18/C9</f>
        <v>512.82051282051282</v>
      </c>
      <c r="D18" s="8">
        <v>20000</v>
      </c>
      <c r="E18" s="8">
        <f>D18*5</f>
        <v>100000</v>
      </c>
    </row>
    <row r="19" spans="2:9" x14ac:dyDescent="0.3">
      <c r="B19" s="4" t="s">
        <v>53</v>
      </c>
      <c r="C19" s="13">
        <f>D19/C9</f>
        <v>6570.3628205128207</v>
      </c>
      <c r="D19" s="98">
        <f>'штат изм'!I31</f>
        <v>256244.15</v>
      </c>
      <c r="E19" s="14">
        <f>D19*5</f>
        <v>1281220.75</v>
      </c>
    </row>
    <row r="20" spans="2:9" x14ac:dyDescent="0.3">
      <c r="B20" s="4" t="s">
        <v>11</v>
      </c>
      <c r="C20" s="13">
        <f>D20/C9</f>
        <v>1997.3902974358971</v>
      </c>
      <c r="D20" s="14">
        <f>D19*0.304</f>
        <v>77898.22159999999</v>
      </c>
      <c r="E20" s="14">
        <f>E19*0.304</f>
        <v>389491.10800000001</v>
      </c>
    </row>
    <row r="21" spans="2:9" x14ac:dyDescent="0.3">
      <c r="B21" s="2"/>
      <c r="C21" s="9"/>
      <c r="D21" s="14"/>
      <c r="E21" s="14"/>
    </row>
    <row r="22" spans="2:9" s="17" customFormat="1" ht="16.2" x14ac:dyDescent="0.3">
      <c r="B22" s="12" t="s">
        <v>12</v>
      </c>
      <c r="C22" s="11">
        <f>SUM(C23:C31)</f>
        <v>2400</v>
      </c>
      <c r="D22" s="6">
        <f>SUM(D23:D31)</f>
        <v>345852</v>
      </c>
      <c r="E22" s="6">
        <f>SUM(E23:E31)</f>
        <v>1729260</v>
      </c>
    </row>
    <row r="23" spans="2:9" x14ac:dyDescent="0.3">
      <c r="B23" s="2" t="s">
        <v>14</v>
      </c>
      <c r="C23" s="13">
        <v>800</v>
      </c>
      <c r="D23" s="8">
        <f t="shared" ref="D23:D31" si="0">C23*39</f>
        <v>31200</v>
      </c>
      <c r="E23" s="8">
        <f>D23*5</f>
        <v>156000</v>
      </c>
    </row>
    <row r="24" spans="2:9" x14ac:dyDescent="0.3">
      <c r="B24" s="2" t="s">
        <v>15</v>
      </c>
      <c r="C24" s="13">
        <v>300</v>
      </c>
      <c r="D24" s="8">
        <f t="shared" si="0"/>
        <v>11700</v>
      </c>
      <c r="E24" s="8">
        <f t="shared" ref="E24:E31" si="1">D24*5</f>
        <v>58500</v>
      </c>
    </row>
    <row r="25" spans="2:9" x14ac:dyDescent="0.3">
      <c r="B25" s="2" t="s">
        <v>16</v>
      </c>
      <c r="C25" s="13">
        <v>700</v>
      </c>
      <c r="D25" s="8">
        <f t="shared" si="0"/>
        <v>27300</v>
      </c>
      <c r="E25" s="8">
        <f t="shared" si="1"/>
        <v>136500</v>
      </c>
    </row>
    <row r="26" spans="2:9" x14ac:dyDescent="0.3">
      <c r="B26" s="2" t="s">
        <v>4</v>
      </c>
      <c r="C26" s="13">
        <v>120</v>
      </c>
      <c r="D26" s="8">
        <f t="shared" si="0"/>
        <v>4680</v>
      </c>
      <c r="E26" s="8">
        <f t="shared" si="1"/>
        <v>23400</v>
      </c>
      <c r="G26" s="107"/>
    </row>
    <row r="27" spans="2:9" x14ac:dyDescent="0.3">
      <c r="B27" s="2" t="s">
        <v>17</v>
      </c>
      <c r="C27" s="13">
        <v>220</v>
      </c>
      <c r="D27" s="8">
        <f>E27/5</f>
        <v>260832</v>
      </c>
      <c r="E27" s="8">
        <f>C27*152*39</f>
        <v>1304160</v>
      </c>
    </row>
    <row r="28" spans="2:9" x14ac:dyDescent="0.3">
      <c r="B28" s="2" t="s">
        <v>18</v>
      </c>
      <c r="C28" s="13">
        <v>50</v>
      </c>
      <c r="D28" s="8">
        <f t="shared" si="0"/>
        <v>1950</v>
      </c>
      <c r="E28" s="8">
        <f t="shared" si="1"/>
        <v>9750</v>
      </c>
    </row>
    <row r="29" spans="2:9" ht="31.2" x14ac:dyDescent="0.3">
      <c r="B29" s="2" t="s">
        <v>19</v>
      </c>
      <c r="C29" s="13">
        <v>100</v>
      </c>
      <c r="D29" s="8">
        <f t="shared" si="0"/>
        <v>3900</v>
      </c>
      <c r="E29" s="8">
        <f t="shared" si="1"/>
        <v>19500</v>
      </c>
    </row>
    <row r="30" spans="2:9" x14ac:dyDescent="0.3">
      <c r="B30" s="2" t="s">
        <v>20</v>
      </c>
      <c r="C30" s="13">
        <v>60</v>
      </c>
      <c r="D30" s="8">
        <f t="shared" si="0"/>
        <v>2340</v>
      </c>
      <c r="E30" s="8">
        <f t="shared" si="1"/>
        <v>11700</v>
      </c>
    </row>
    <row r="31" spans="2:9" x14ac:dyDescent="0.3">
      <c r="B31" s="2" t="s">
        <v>21</v>
      </c>
      <c r="C31" s="13">
        <v>50</v>
      </c>
      <c r="D31" s="8">
        <f t="shared" si="0"/>
        <v>1950</v>
      </c>
      <c r="E31" s="8">
        <f t="shared" si="1"/>
        <v>9750</v>
      </c>
    </row>
    <row r="32" spans="2:9" s="20" customFormat="1" ht="18" x14ac:dyDescent="0.35">
      <c r="B32" s="18" t="s">
        <v>13</v>
      </c>
      <c r="C32" s="19">
        <f>C22+C10</f>
        <v>15246.727476923077</v>
      </c>
      <c r="D32" s="19">
        <f>D10+D22</f>
        <v>846874.37159999995</v>
      </c>
      <c r="E32" s="19">
        <f>E10+E22</f>
        <v>4234371.858</v>
      </c>
    </row>
    <row r="33" spans="2:4" x14ac:dyDescent="0.3">
      <c r="B33" s="105" t="s">
        <v>65</v>
      </c>
      <c r="C33" s="5">
        <v>39</v>
      </c>
    </row>
    <row r="34" spans="2:4" s="16" customFormat="1" x14ac:dyDescent="0.3">
      <c r="B34" s="105" t="s">
        <v>64</v>
      </c>
      <c r="C34" s="99">
        <f>E32/152/39</f>
        <v>714.30024595141708</v>
      </c>
    </row>
    <row r="35" spans="2:4" x14ac:dyDescent="0.3">
      <c r="B35" s="105" t="s">
        <v>69</v>
      </c>
      <c r="C35" s="107">
        <f>D32</f>
        <v>846874.37159999995</v>
      </c>
    </row>
    <row r="36" spans="2:4" ht="16.2" x14ac:dyDescent="0.3">
      <c r="B36" s="106" t="s">
        <v>70</v>
      </c>
      <c r="C36" s="107">
        <f>E32</f>
        <v>4234371.858</v>
      </c>
    </row>
    <row r="37" spans="2:4" ht="32.4" x14ac:dyDescent="0.3">
      <c r="B37" s="109" t="s">
        <v>71</v>
      </c>
      <c r="C37" s="107">
        <v>2000000</v>
      </c>
      <c r="D37" s="107"/>
    </row>
    <row r="38" spans="2:4" ht="16.2" x14ac:dyDescent="0.3">
      <c r="B38" s="106" t="s">
        <v>68</v>
      </c>
      <c r="C38" s="107">
        <f>C36-C37</f>
        <v>2234371.858</v>
      </c>
    </row>
  </sheetData>
  <mergeCells count="5">
    <mergeCell ref="B2:E2"/>
    <mergeCell ref="B4:E4"/>
    <mergeCell ref="B7:B8"/>
    <mergeCell ref="C7:C8"/>
    <mergeCell ref="D7:E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8"/>
  <sheetViews>
    <sheetView tabSelected="1" topLeftCell="A19" zoomScale="80" zoomScaleNormal="80" workbookViewId="0">
      <selection activeCell="E39" sqref="E39"/>
    </sheetView>
  </sheetViews>
  <sheetFormatPr defaultColWidth="9.109375" defaultRowHeight="15.6" x14ac:dyDescent="0.3"/>
  <cols>
    <col min="1" max="1" width="3.6640625" style="5" customWidth="1"/>
    <col min="2" max="2" width="75.6640625" style="5" customWidth="1"/>
    <col min="3" max="3" width="11.109375" style="5" customWidth="1"/>
    <col min="4" max="4" width="12.109375" style="5" bestFit="1" customWidth="1"/>
    <col min="5" max="5" width="13.33203125" style="5" customWidth="1"/>
    <col min="6" max="7" width="9.109375" style="5"/>
    <col min="8" max="8" width="9.88671875" style="5" bestFit="1" customWidth="1"/>
    <col min="9" max="9" width="9.109375" style="5"/>
    <col min="10" max="10" width="12.109375" style="5" bestFit="1" customWidth="1"/>
    <col min="11" max="16384" width="9.109375" style="5"/>
  </cols>
  <sheetData>
    <row r="2" spans="2:10" x14ac:dyDescent="0.3">
      <c r="B2" s="113" t="s">
        <v>0</v>
      </c>
      <c r="C2" s="113"/>
      <c r="D2" s="113"/>
      <c r="E2" s="113"/>
    </row>
    <row r="4" spans="2:10" ht="31.5" customHeight="1" x14ac:dyDescent="0.3">
      <c r="B4" s="113" t="s">
        <v>24</v>
      </c>
      <c r="C4" s="113"/>
      <c r="D4" s="113"/>
      <c r="E4" s="113"/>
    </row>
    <row r="6" spans="2:10" x14ac:dyDescent="0.3">
      <c r="B6" s="1" t="s">
        <v>1</v>
      </c>
      <c r="C6" s="1"/>
    </row>
    <row r="7" spans="2:10" ht="15.75" customHeight="1" x14ac:dyDescent="0.3">
      <c r="B7" s="114" t="s">
        <v>2</v>
      </c>
      <c r="C7" s="115" t="s">
        <v>23</v>
      </c>
      <c r="D7" s="117" t="s">
        <v>67</v>
      </c>
      <c r="E7" s="117"/>
      <c r="I7" s="5">
        <v>20</v>
      </c>
      <c r="J7" s="5">
        <v>10</v>
      </c>
    </row>
    <row r="8" spans="2:10" x14ac:dyDescent="0.3">
      <c r="B8" s="114"/>
      <c r="C8" s="116"/>
      <c r="D8" s="7" t="s">
        <v>73</v>
      </c>
      <c r="E8" s="8" t="s">
        <v>9</v>
      </c>
    </row>
    <row r="9" spans="2:10" x14ac:dyDescent="0.3">
      <c r="B9" s="4" t="s">
        <v>62</v>
      </c>
      <c r="C9" s="110">
        <v>39</v>
      </c>
      <c r="D9" s="110"/>
      <c r="E9" s="110"/>
    </row>
    <row r="10" spans="2:10" s="16" customFormat="1" ht="16.2" x14ac:dyDescent="0.35">
      <c r="B10" s="10" t="s">
        <v>66</v>
      </c>
      <c r="C10" s="11">
        <f>D10/C9</f>
        <v>12846.727476923077</v>
      </c>
      <c r="D10" s="15">
        <f>SUM(D12:D20)</f>
        <v>501022.37160000001</v>
      </c>
      <c r="E10" s="15">
        <f>SUM(E12:E20)</f>
        <v>2505111.858</v>
      </c>
      <c r="H10" s="85"/>
      <c r="I10" s="85">
        <f>D10/69*39</f>
        <v>283186.55786086957</v>
      </c>
      <c r="J10" s="85">
        <f>E10/69*39</f>
        <v>1415932.7893043479</v>
      </c>
    </row>
    <row r="11" spans="2:10" x14ac:dyDescent="0.3">
      <c r="B11" s="9" t="s">
        <v>3</v>
      </c>
      <c r="C11" s="9"/>
      <c r="D11" s="8">
        <v>0</v>
      </c>
      <c r="E11" s="8">
        <v>0</v>
      </c>
    </row>
    <row r="12" spans="2:10" x14ac:dyDescent="0.3">
      <c r="B12" s="2" t="s">
        <v>10</v>
      </c>
      <c r="C12" s="13">
        <f>D12/C9</f>
        <v>3766.1538461538462</v>
      </c>
      <c r="D12" s="8">
        <f>E12/5</f>
        <v>146880</v>
      </c>
      <c r="E12" s="8">
        <f>(2.5*31+2.5*29+2*31+1.5*30+1*31)*2550</f>
        <v>734400</v>
      </c>
    </row>
    <row r="13" spans="2:10" x14ac:dyDescent="0.3">
      <c r="B13" s="3" t="s">
        <v>54</v>
      </c>
      <c r="C13" s="3"/>
      <c r="D13" s="8"/>
      <c r="E13" s="8"/>
      <c r="F13" s="5">
        <v>2550</v>
      </c>
    </row>
    <row r="14" spans="2:10" x14ac:dyDescent="0.3">
      <c r="B14" s="3" t="s">
        <v>5</v>
      </c>
      <c r="C14" s="3"/>
      <c r="D14" s="8"/>
      <c r="E14" s="8"/>
    </row>
    <row r="15" spans="2:10" x14ac:dyDescent="0.3">
      <c r="B15" s="3" t="s">
        <v>6</v>
      </c>
      <c r="C15" s="3"/>
      <c r="D15" s="8"/>
      <c r="E15" s="8"/>
    </row>
    <row r="16" spans="2:10" x14ac:dyDescent="0.3">
      <c r="B16" s="3" t="s">
        <v>7</v>
      </c>
      <c r="C16" s="3"/>
      <c r="D16" s="8"/>
      <c r="E16" s="8"/>
    </row>
    <row r="17" spans="2:9" x14ac:dyDescent="0.3">
      <c r="B17" s="3" t="s">
        <v>8</v>
      </c>
      <c r="C17" s="3"/>
      <c r="D17" s="8"/>
      <c r="E17" s="8"/>
      <c r="I17" s="5">
        <f>39*100/69</f>
        <v>56.521739130434781</v>
      </c>
    </row>
    <row r="18" spans="2:9" ht="31.2" x14ac:dyDescent="0.3">
      <c r="B18" s="4" t="s">
        <v>22</v>
      </c>
      <c r="C18" s="13">
        <f>D18/C9</f>
        <v>512.82051282051282</v>
      </c>
      <c r="D18" s="8">
        <v>20000</v>
      </c>
      <c r="E18" s="8">
        <f>D18*5</f>
        <v>100000</v>
      </c>
    </row>
    <row r="19" spans="2:9" x14ac:dyDescent="0.3">
      <c r="B19" s="4" t="s">
        <v>53</v>
      </c>
      <c r="C19" s="13">
        <f>D19/C9</f>
        <v>6570.3628205128207</v>
      </c>
      <c r="D19" s="98">
        <f>'штат изм'!I31</f>
        <v>256244.15</v>
      </c>
      <c r="E19" s="14">
        <f>D19*5</f>
        <v>1281220.75</v>
      </c>
    </row>
    <row r="20" spans="2:9" x14ac:dyDescent="0.3">
      <c r="B20" s="4" t="s">
        <v>11</v>
      </c>
      <c r="C20" s="13">
        <f>D20/C9</f>
        <v>1997.3902974358971</v>
      </c>
      <c r="D20" s="14">
        <f>D19*0.304</f>
        <v>77898.22159999999</v>
      </c>
      <c r="E20" s="14">
        <f>E19*0.304</f>
        <v>389491.10800000001</v>
      </c>
    </row>
    <row r="21" spans="2:9" x14ac:dyDescent="0.3">
      <c r="B21" s="2"/>
      <c r="C21" s="9"/>
      <c r="D21" s="14"/>
      <c r="E21" s="14"/>
    </row>
    <row r="22" spans="2:9" s="17" customFormat="1" ht="16.2" x14ac:dyDescent="0.3">
      <c r="B22" s="12" t="s">
        <v>12</v>
      </c>
      <c r="C22" s="11">
        <f>SUM(C23:C31)</f>
        <v>8868</v>
      </c>
      <c r="D22" s="6">
        <f>SUM(D23:D31)</f>
        <v>345852</v>
      </c>
      <c r="E22" s="6">
        <f>SUM(E23:E31)</f>
        <v>1729260</v>
      </c>
    </row>
    <row r="23" spans="2:9" x14ac:dyDescent="0.3">
      <c r="B23" s="2" t="s">
        <v>14</v>
      </c>
      <c r="C23" s="13">
        <v>800</v>
      </c>
      <c r="D23" s="8">
        <f t="shared" ref="D23:D31" si="0">C23*39</f>
        <v>31200</v>
      </c>
      <c r="E23" s="8">
        <f>D23*5</f>
        <v>156000</v>
      </c>
    </row>
    <row r="24" spans="2:9" x14ac:dyDescent="0.3">
      <c r="B24" s="2" t="s">
        <v>15</v>
      </c>
      <c r="C24" s="13">
        <v>300</v>
      </c>
      <c r="D24" s="8">
        <f t="shared" si="0"/>
        <v>11700</v>
      </c>
      <c r="E24" s="8">
        <f t="shared" ref="E24:E31" si="1">D24*5</f>
        <v>58500</v>
      </c>
    </row>
    <row r="25" spans="2:9" x14ac:dyDescent="0.3">
      <c r="B25" s="2" t="s">
        <v>16</v>
      </c>
      <c r="C25" s="13">
        <v>700</v>
      </c>
      <c r="D25" s="8">
        <f t="shared" si="0"/>
        <v>27300</v>
      </c>
      <c r="E25" s="8">
        <f t="shared" si="1"/>
        <v>136500</v>
      </c>
    </row>
    <row r="26" spans="2:9" x14ac:dyDescent="0.3">
      <c r="B26" s="2" t="s">
        <v>4</v>
      </c>
      <c r="C26" s="13">
        <v>120</v>
      </c>
      <c r="D26" s="8">
        <f t="shared" si="0"/>
        <v>4680</v>
      </c>
      <c r="E26" s="8">
        <f t="shared" si="1"/>
        <v>23400</v>
      </c>
      <c r="G26" s="107"/>
    </row>
    <row r="27" spans="2:9" x14ac:dyDescent="0.3">
      <c r="B27" s="2" t="s">
        <v>17</v>
      </c>
      <c r="C27" s="13">
        <v>6688</v>
      </c>
      <c r="D27" s="8">
        <f>C27*39</f>
        <v>260832</v>
      </c>
      <c r="E27" s="8">
        <f>D27*5</f>
        <v>1304160</v>
      </c>
    </row>
    <row r="28" spans="2:9" x14ac:dyDescent="0.3">
      <c r="B28" s="2" t="s">
        <v>18</v>
      </c>
      <c r="C28" s="13">
        <v>50</v>
      </c>
      <c r="D28" s="8">
        <f t="shared" si="0"/>
        <v>1950</v>
      </c>
      <c r="E28" s="8">
        <f t="shared" si="1"/>
        <v>9750</v>
      </c>
    </row>
    <row r="29" spans="2:9" ht="31.2" x14ac:dyDescent="0.3">
      <c r="B29" s="2" t="s">
        <v>19</v>
      </c>
      <c r="C29" s="13">
        <v>100</v>
      </c>
      <c r="D29" s="8">
        <f t="shared" si="0"/>
        <v>3900</v>
      </c>
      <c r="E29" s="8">
        <f t="shared" si="1"/>
        <v>19500</v>
      </c>
    </row>
    <row r="30" spans="2:9" x14ac:dyDescent="0.3">
      <c r="B30" s="2" t="s">
        <v>20</v>
      </c>
      <c r="C30" s="13">
        <v>60</v>
      </c>
      <c r="D30" s="8">
        <f t="shared" si="0"/>
        <v>2340</v>
      </c>
      <c r="E30" s="8">
        <f t="shared" si="1"/>
        <v>11700</v>
      </c>
    </row>
    <row r="31" spans="2:9" x14ac:dyDescent="0.3">
      <c r="B31" s="2" t="s">
        <v>21</v>
      </c>
      <c r="C31" s="13">
        <v>50</v>
      </c>
      <c r="D31" s="8">
        <f t="shared" si="0"/>
        <v>1950</v>
      </c>
      <c r="E31" s="8">
        <f t="shared" si="1"/>
        <v>9750</v>
      </c>
    </row>
    <row r="32" spans="2:9" s="20" customFormat="1" ht="18" x14ac:dyDescent="0.35">
      <c r="B32" s="18" t="s">
        <v>13</v>
      </c>
      <c r="C32" s="19">
        <f>C22+C10</f>
        <v>21714.727476923079</v>
      </c>
      <c r="D32" s="19">
        <f>D10+D22</f>
        <v>846874.37159999995</v>
      </c>
      <c r="E32" s="19">
        <f>E10+E22</f>
        <v>4234371.858</v>
      </c>
    </row>
    <row r="33" spans="2:4" x14ac:dyDescent="0.3">
      <c r="B33" s="105" t="s">
        <v>65</v>
      </c>
      <c r="C33" s="5">
        <v>39</v>
      </c>
    </row>
    <row r="34" spans="2:4" s="16" customFormat="1" x14ac:dyDescent="0.3">
      <c r="B34" s="105" t="s">
        <v>64</v>
      </c>
      <c r="C34" s="99">
        <f>E32/152/39</f>
        <v>714.30024595141708</v>
      </c>
    </row>
    <row r="35" spans="2:4" x14ac:dyDescent="0.3">
      <c r="B35" s="105" t="s">
        <v>69</v>
      </c>
      <c r="C35" s="107">
        <f>D32</f>
        <v>846874.37159999995</v>
      </c>
    </row>
    <row r="36" spans="2:4" ht="16.2" x14ac:dyDescent="0.3">
      <c r="B36" s="106" t="s">
        <v>70</v>
      </c>
      <c r="C36" s="107">
        <f>E32</f>
        <v>4234371.858</v>
      </c>
    </row>
    <row r="37" spans="2:4" ht="32.4" x14ac:dyDescent="0.3">
      <c r="B37" s="109" t="s">
        <v>71</v>
      </c>
      <c r="C37" s="107">
        <v>2000000</v>
      </c>
      <c r="D37" s="107"/>
    </row>
    <row r="38" spans="2:4" ht="16.2" x14ac:dyDescent="0.3">
      <c r="B38" s="111" t="s">
        <v>68</v>
      </c>
      <c r="C38" s="112">
        <f>C36-C37</f>
        <v>2234371.858</v>
      </c>
    </row>
  </sheetData>
  <mergeCells count="5">
    <mergeCell ref="B2:E2"/>
    <mergeCell ref="B4:E4"/>
    <mergeCell ref="B7:B8"/>
    <mergeCell ref="C7:C8"/>
    <mergeCell ref="D7:E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42"/>
  <sheetViews>
    <sheetView topLeftCell="A13" zoomScale="60" zoomScaleNormal="60" workbookViewId="0">
      <selection activeCell="D42" sqref="D42"/>
    </sheetView>
  </sheetViews>
  <sheetFormatPr defaultRowHeight="18" x14ac:dyDescent="0.35"/>
  <cols>
    <col min="1" max="1" width="9.109375" style="27" customWidth="1"/>
    <col min="2" max="2" width="49.109375" style="27" customWidth="1"/>
    <col min="3" max="3" width="16.33203125" style="27" customWidth="1"/>
    <col min="4" max="4" width="21.88671875" style="23" customWidth="1"/>
    <col min="5" max="7" width="20.44140625" style="23" customWidth="1"/>
    <col min="8" max="8" width="21.33203125" style="23" customWidth="1"/>
    <col min="9" max="9" width="24.5546875" style="23" customWidth="1"/>
    <col min="10" max="10" width="19.109375" style="23" hidden="1" customWidth="1"/>
    <col min="11" max="11" width="3.5546875" style="27" hidden="1" customWidth="1"/>
    <col min="12" max="12" width="28" style="27" customWidth="1"/>
    <col min="13" max="13" width="12.33203125" style="27" bestFit="1" customWidth="1"/>
    <col min="14" max="14" width="9.109375" style="27"/>
    <col min="15" max="15" width="20.109375" style="27" customWidth="1"/>
    <col min="16" max="256" width="9.109375" style="27"/>
    <col min="257" max="257" width="9.109375" style="27" customWidth="1"/>
    <col min="258" max="258" width="49.109375" style="27" customWidth="1"/>
    <col min="259" max="259" width="16.33203125" style="27" customWidth="1"/>
    <col min="260" max="260" width="21.88671875" style="27" customWidth="1"/>
    <col min="261" max="263" width="20.44140625" style="27" customWidth="1"/>
    <col min="264" max="264" width="21.33203125" style="27" customWidth="1"/>
    <col min="265" max="265" width="24.5546875" style="27" customWidth="1"/>
    <col min="266" max="267" width="0" style="27" hidden="1" customWidth="1"/>
    <col min="268" max="268" width="17.6640625" style="27" customWidth="1"/>
    <col min="269" max="512" width="9.109375" style="27"/>
    <col min="513" max="513" width="9.109375" style="27" customWidth="1"/>
    <col min="514" max="514" width="49.109375" style="27" customWidth="1"/>
    <col min="515" max="515" width="16.33203125" style="27" customWidth="1"/>
    <col min="516" max="516" width="21.88671875" style="27" customWidth="1"/>
    <col min="517" max="519" width="20.44140625" style="27" customWidth="1"/>
    <col min="520" max="520" width="21.33203125" style="27" customWidth="1"/>
    <col min="521" max="521" width="24.5546875" style="27" customWidth="1"/>
    <col min="522" max="523" width="0" style="27" hidden="1" customWidth="1"/>
    <col min="524" max="524" width="17.6640625" style="27" customWidth="1"/>
    <col min="525" max="768" width="9.109375" style="27"/>
    <col min="769" max="769" width="9.109375" style="27" customWidth="1"/>
    <col min="770" max="770" width="49.109375" style="27" customWidth="1"/>
    <col min="771" max="771" width="16.33203125" style="27" customWidth="1"/>
    <col min="772" max="772" width="21.88671875" style="27" customWidth="1"/>
    <col min="773" max="775" width="20.44140625" style="27" customWidth="1"/>
    <col min="776" max="776" width="21.33203125" style="27" customWidth="1"/>
    <col min="777" max="777" width="24.5546875" style="27" customWidth="1"/>
    <col min="778" max="779" width="0" style="27" hidden="1" customWidth="1"/>
    <col min="780" max="780" width="17.6640625" style="27" customWidth="1"/>
    <col min="781" max="1024" width="9.109375" style="27"/>
    <col min="1025" max="1025" width="9.109375" style="27" customWidth="1"/>
    <col min="1026" max="1026" width="49.109375" style="27" customWidth="1"/>
    <col min="1027" max="1027" width="16.33203125" style="27" customWidth="1"/>
    <col min="1028" max="1028" width="21.88671875" style="27" customWidth="1"/>
    <col min="1029" max="1031" width="20.44140625" style="27" customWidth="1"/>
    <col min="1032" max="1032" width="21.33203125" style="27" customWidth="1"/>
    <col min="1033" max="1033" width="24.5546875" style="27" customWidth="1"/>
    <col min="1034" max="1035" width="0" style="27" hidden="1" customWidth="1"/>
    <col min="1036" max="1036" width="17.6640625" style="27" customWidth="1"/>
    <col min="1037" max="1280" width="9.109375" style="27"/>
    <col min="1281" max="1281" width="9.109375" style="27" customWidth="1"/>
    <col min="1282" max="1282" width="49.109375" style="27" customWidth="1"/>
    <col min="1283" max="1283" width="16.33203125" style="27" customWidth="1"/>
    <col min="1284" max="1284" width="21.88671875" style="27" customWidth="1"/>
    <col min="1285" max="1287" width="20.44140625" style="27" customWidth="1"/>
    <col min="1288" max="1288" width="21.33203125" style="27" customWidth="1"/>
    <col min="1289" max="1289" width="24.5546875" style="27" customWidth="1"/>
    <col min="1290" max="1291" width="0" style="27" hidden="1" customWidth="1"/>
    <col min="1292" max="1292" width="17.6640625" style="27" customWidth="1"/>
    <col min="1293" max="1536" width="9.109375" style="27"/>
    <col min="1537" max="1537" width="9.109375" style="27" customWidth="1"/>
    <col min="1538" max="1538" width="49.109375" style="27" customWidth="1"/>
    <col min="1539" max="1539" width="16.33203125" style="27" customWidth="1"/>
    <col min="1540" max="1540" width="21.88671875" style="27" customWidth="1"/>
    <col min="1541" max="1543" width="20.44140625" style="27" customWidth="1"/>
    <col min="1544" max="1544" width="21.33203125" style="27" customWidth="1"/>
    <col min="1545" max="1545" width="24.5546875" style="27" customWidth="1"/>
    <col min="1546" max="1547" width="0" style="27" hidden="1" customWidth="1"/>
    <col min="1548" max="1548" width="17.6640625" style="27" customWidth="1"/>
    <col min="1549" max="1792" width="9.109375" style="27"/>
    <col min="1793" max="1793" width="9.109375" style="27" customWidth="1"/>
    <col min="1794" max="1794" width="49.109375" style="27" customWidth="1"/>
    <col min="1795" max="1795" width="16.33203125" style="27" customWidth="1"/>
    <col min="1796" max="1796" width="21.88671875" style="27" customWidth="1"/>
    <col min="1797" max="1799" width="20.44140625" style="27" customWidth="1"/>
    <col min="1800" max="1800" width="21.33203125" style="27" customWidth="1"/>
    <col min="1801" max="1801" width="24.5546875" style="27" customWidth="1"/>
    <col min="1802" max="1803" width="0" style="27" hidden="1" customWidth="1"/>
    <col min="1804" max="1804" width="17.6640625" style="27" customWidth="1"/>
    <col min="1805" max="2048" width="9.109375" style="27"/>
    <col min="2049" max="2049" width="9.109375" style="27" customWidth="1"/>
    <col min="2050" max="2050" width="49.109375" style="27" customWidth="1"/>
    <col min="2051" max="2051" width="16.33203125" style="27" customWidth="1"/>
    <col min="2052" max="2052" width="21.88671875" style="27" customWidth="1"/>
    <col min="2053" max="2055" width="20.44140625" style="27" customWidth="1"/>
    <col min="2056" max="2056" width="21.33203125" style="27" customWidth="1"/>
    <col min="2057" max="2057" width="24.5546875" style="27" customWidth="1"/>
    <col min="2058" max="2059" width="0" style="27" hidden="1" customWidth="1"/>
    <col min="2060" max="2060" width="17.6640625" style="27" customWidth="1"/>
    <col min="2061" max="2304" width="9.109375" style="27"/>
    <col min="2305" max="2305" width="9.109375" style="27" customWidth="1"/>
    <col min="2306" max="2306" width="49.109375" style="27" customWidth="1"/>
    <col min="2307" max="2307" width="16.33203125" style="27" customWidth="1"/>
    <col min="2308" max="2308" width="21.88671875" style="27" customWidth="1"/>
    <col min="2309" max="2311" width="20.44140625" style="27" customWidth="1"/>
    <col min="2312" max="2312" width="21.33203125" style="27" customWidth="1"/>
    <col min="2313" max="2313" width="24.5546875" style="27" customWidth="1"/>
    <col min="2314" max="2315" width="0" style="27" hidden="1" customWidth="1"/>
    <col min="2316" max="2316" width="17.6640625" style="27" customWidth="1"/>
    <col min="2317" max="2560" width="9.109375" style="27"/>
    <col min="2561" max="2561" width="9.109375" style="27" customWidth="1"/>
    <col min="2562" max="2562" width="49.109375" style="27" customWidth="1"/>
    <col min="2563" max="2563" width="16.33203125" style="27" customWidth="1"/>
    <col min="2564" max="2564" width="21.88671875" style="27" customWidth="1"/>
    <col min="2565" max="2567" width="20.44140625" style="27" customWidth="1"/>
    <col min="2568" max="2568" width="21.33203125" style="27" customWidth="1"/>
    <col min="2569" max="2569" width="24.5546875" style="27" customWidth="1"/>
    <col min="2570" max="2571" width="0" style="27" hidden="1" customWidth="1"/>
    <col min="2572" max="2572" width="17.6640625" style="27" customWidth="1"/>
    <col min="2573" max="2816" width="9.109375" style="27"/>
    <col min="2817" max="2817" width="9.109375" style="27" customWidth="1"/>
    <col min="2818" max="2818" width="49.109375" style="27" customWidth="1"/>
    <col min="2819" max="2819" width="16.33203125" style="27" customWidth="1"/>
    <col min="2820" max="2820" width="21.88671875" style="27" customWidth="1"/>
    <col min="2821" max="2823" width="20.44140625" style="27" customWidth="1"/>
    <col min="2824" max="2824" width="21.33203125" style="27" customWidth="1"/>
    <col min="2825" max="2825" width="24.5546875" style="27" customWidth="1"/>
    <col min="2826" max="2827" width="0" style="27" hidden="1" customWidth="1"/>
    <col min="2828" max="2828" width="17.6640625" style="27" customWidth="1"/>
    <col min="2829" max="3072" width="9.109375" style="27"/>
    <col min="3073" max="3073" width="9.109375" style="27" customWidth="1"/>
    <col min="3074" max="3074" width="49.109375" style="27" customWidth="1"/>
    <col min="3075" max="3075" width="16.33203125" style="27" customWidth="1"/>
    <col min="3076" max="3076" width="21.88671875" style="27" customWidth="1"/>
    <col min="3077" max="3079" width="20.44140625" style="27" customWidth="1"/>
    <col min="3080" max="3080" width="21.33203125" style="27" customWidth="1"/>
    <col min="3081" max="3081" width="24.5546875" style="27" customWidth="1"/>
    <col min="3082" max="3083" width="0" style="27" hidden="1" customWidth="1"/>
    <col min="3084" max="3084" width="17.6640625" style="27" customWidth="1"/>
    <col min="3085" max="3328" width="9.109375" style="27"/>
    <col min="3329" max="3329" width="9.109375" style="27" customWidth="1"/>
    <col min="3330" max="3330" width="49.109375" style="27" customWidth="1"/>
    <col min="3331" max="3331" width="16.33203125" style="27" customWidth="1"/>
    <col min="3332" max="3332" width="21.88671875" style="27" customWidth="1"/>
    <col min="3333" max="3335" width="20.44140625" style="27" customWidth="1"/>
    <col min="3336" max="3336" width="21.33203125" style="27" customWidth="1"/>
    <col min="3337" max="3337" width="24.5546875" style="27" customWidth="1"/>
    <col min="3338" max="3339" width="0" style="27" hidden="1" customWidth="1"/>
    <col min="3340" max="3340" width="17.6640625" style="27" customWidth="1"/>
    <col min="3341" max="3584" width="9.109375" style="27"/>
    <col min="3585" max="3585" width="9.109375" style="27" customWidth="1"/>
    <col min="3586" max="3586" width="49.109375" style="27" customWidth="1"/>
    <col min="3587" max="3587" width="16.33203125" style="27" customWidth="1"/>
    <col min="3588" max="3588" width="21.88671875" style="27" customWidth="1"/>
    <col min="3589" max="3591" width="20.44140625" style="27" customWidth="1"/>
    <col min="3592" max="3592" width="21.33203125" style="27" customWidth="1"/>
    <col min="3593" max="3593" width="24.5546875" style="27" customWidth="1"/>
    <col min="3594" max="3595" width="0" style="27" hidden="1" customWidth="1"/>
    <col min="3596" max="3596" width="17.6640625" style="27" customWidth="1"/>
    <col min="3597" max="3840" width="9.109375" style="27"/>
    <col min="3841" max="3841" width="9.109375" style="27" customWidth="1"/>
    <col min="3842" max="3842" width="49.109375" style="27" customWidth="1"/>
    <col min="3843" max="3843" width="16.33203125" style="27" customWidth="1"/>
    <col min="3844" max="3844" width="21.88671875" style="27" customWidth="1"/>
    <col min="3845" max="3847" width="20.44140625" style="27" customWidth="1"/>
    <col min="3848" max="3848" width="21.33203125" style="27" customWidth="1"/>
    <col min="3849" max="3849" width="24.5546875" style="27" customWidth="1"/>
    <col min="3850" max="3851" width="0" style="27" hidden="1" customWidth="1"/>
    <col min="3852" max="3852" width="17.6640625" style="27" customWidth="1"/>
    <col min="3853" max="4096" width="9.109375" style="27"/>
    <col min="4097" max="4097" width="9.109375" style="27" customWidth="1"/>
    <col min="4098" max="4098" width="49.109375" style="27" customWidth="1"/>
    <col min="4099" max="4099" width="16.33203125" style="27" customWidth="1"/>
    <col min="4100" max="4100" width="21.88671875" style="27" customWidth="1"/>
    <col min="4101" max="4103" width="20.44140625" style="27" customWidth="1"/>
    <col min="4104" max="4104" width="21.33203125" style="27" customWidth="1"/>
    <col min="4105" max="4105" width="24.5546875" style="27" customWidth="1"/>
    <col min="4106" max="4107" width="0" style="27" hidden="1" customWidth="1"/>
    <col min="4108" max="4108" width="17.6640625" style="27" customWidth="1"/>
    <col min="4109" max="4352" width="9.109375" style="27"/>
    <col min="4353" max="4353" width="9.109375" style="27" customWidth="1"/>
    <col min="4354" max="4354" width="49.109375" style="27" customWidth="1"/>
    <col min="4355" max="4355" width="16.33203125" style="27" customWidth="1"/>
    <col min="4356" max="4356" width="21.88671875" style="27" customWidth="1"/>
    <col min="4357" max="4359" width="20.44140625" style="27" customWidth="1"/>
    <col min="4360" max="4360" width="21.33203125" style="27" customWidth="1"/>
    <col min="4361" max="4361" width="24.5546875" style="27" customWidth="1"/>
    <col min="4362" max="4363" width="0" style="27" hidden="1" customWidth="1"/>
    <col min="4364" max="4364" width="17.6640625" style="27" customWidth="1"/>
    <col min="4365" max="4608" width="9.109375" style="27"/>
    <col min="4609" max="4609" width="9.109375" style="27" customWidth="1"/>
    <col min="4610" max="4610" width="49.109375" style="27" customWidth="1"/>
    <col min="4611" max="4611" width="16.33203125" style="27" customWidth="1"/>
    <col min="4612" max="4612" width="21.88671875" style="27" customWidth="1"/>
    <col min="4613" max="4615" width="20.44140625" style="27" customWidth="1"/>
    <col min="4616" max="4616" width="21.33203125" style="27" customWidth="1"/>
    <col min="4617" max="4617" width="24.5546875" style="27" customWidth="1"/>
    <col min="4618" max="4619" width="0" style="27" hidden="1" customWidth="1"/>
    <col min="4620" max="4620" width="17.6640625" style="27" customWidth="1"/>
    <col min="4621" max="4864" width="9.109375" style="27"/>
    <col min="4865" max="4865" width="9.109375" style="27" customWidth="1"/>
    <col min="4866" max="4866" width="49.109375" style="27" customWidth="1"/>
    <col min="4867" max="4867" width="16.33203125" style="27" customWidth="1"/>
    <col min="4868" max="4868" width="21.88671875" style="27" customWidth="1"/>
    <col min="4869" max="4871" width="20.44140625" style="27" customWidth="1"/>
    <col min="4872" max="4872" width="21.33203125" style="27" customWidth="1"/>
    <col min="4873" max="4873" width="24.5546875" style="27" customWidth="1"/>
    <col min="4874" max="4875" width="0" style="27" hidden="1" customWidth="1"/>
    <col min="4876" max="4876" width="17.6640625" style="27" customWidth="1"/>
    <col min="4877" max="5120" width="9.109375" style="27"/>
    <col min="5121" max="5121" width="9.109375" style="27" customWidth="1"/>
    <col min="5122" max="5122" width="49.109375" style="27" customWidth="1"/>
    <col min="5123" max="5123" width="16.33203125" style="27" customWidth="1"/>
    <col min="5124" max="5124" width="21.88671875" style="27" customWidth="1"/>
    <col min="5125" max="5127" width="20.44140625" style="27" customWidth="1"/>
    <col min="5128" max="5128" width="21.33203125" style="27" customWidth="1"/>
    <col min="5129" max="5129" width="24.5546875" style="27" customWidth="1"/>
    <col min="5130" max="5131" width="0" style="27" hidden="1" customWidth="1"/>
    <col min="5132" max="5132" width="17.6640625" style="27" customWidth="1"/>
    <col min="5133" max="5376" width="9.109375" style="27"/>
    <col min="5377" max="5377" width="9.109375" style="27" customWidth="1"/>
    <col min="5378" max="5378" width="49.109375" style="27" customWidth="1"/>
    <col min="5379" max="5379" width="16.33203125" style="27" customWidth="1"/>
    <col min="5380" max="5380" width="21.88671875" style="27" customWidth="1"/>
    <col min="5381" max="5383" width="20.44140625" style="27" customWidth="1"/>
    <col min="5384" max="5384" width="21.33203125" style="27" customWidth="1"/>
    <col min="5385" max="5385" width="24.5546875" style="27" customWidth="1"/>
    <col min="5386" max="5387" width="0" style="27" hidden="1" customWidth="1"/>
    <col min="5388" max="5388" width="17.6640625" style="27" customWidth="1"/>
    <col min="5389" max="5632" width="9.109375" style="27"/>
    <col min="5633" max="5633" width="9.109375" style="27" customWidth="1"/>
    <col min="5634" max="5634" width="49.109375" style="27" customWidth="1"/>
    <col min="5635" max="5635" width="16.33203125" style="27" customWidth="1"/>
    <col min="5636" max="5636" width="21.88671875" style="27" customWidth="1"/>
    <col min="5637" max="5639" width="20.44140625" style="27" customWidth="1"/>
    <col min="5640" max="5640" width="21.33203125" style="27" customWidth="1"/>
    <col min="5641" max="5641" width="24.5546875" style="27" customWidth="1"/>
    <col min="5642" max="5643" width="0" style="27" hidden="1" customWidth="1"/>
    <col min="5644" max="5644" width="17.6640625" style="27" customWidth="1"/>
    <col min="5645" max="5888" width="9.109375" style="27"/>
    <col min="5889" max="5889" width="9.109375" style="27" customWidth="1"/>
    <col min="5890" max="5890" width="49.109375" style="27" customWidth="1"/>
    <col min="5891" max="5891" width="16.33203125" style="27" customWidth="1"/>
    <col min="5892" max="5892" width="21.88671875" style="27" customWidth="1"/>
    <col min="5893" max="5895" width="20.44140625" style="27" customWidth="1"/>
    <col min="5896" max="5896" width="21.33203125" style="27" customWidth="1"/>
    <col min="5897" max="5897" width="24.5546875" style="27" customWidth="1"/>
    <col min="5898" max="5899" width="0" style="27" hidden="1" customWidth="1"/>
    <col min="5900" max="5900" width="17.6640625" style="27" customWidth="1"/>
    <col min="5901" max="6144" width="9.109375" style="27"/>
    <col min="6145" max="6145" width="9.109375" style="27" customWidth="1"/>
    <col min="6146" max="6146" width="49.109375" style="27" customWidth="1"/>
    <col min="6147" max="6147" width="16.33203125" style="27" customWidth="1"/>
    <col min="6148" max="6148" width="21.88671875" style="27" customWidth="1"/>
    <col min="6149" max="6151" width="20.44140625" style="27" customWidth="1"/>
    <col min="6152" max="6152" width="21.33203125" style="27" customWidth="1"/>
    <col min="6153" max="6153" width="24.5546875" style="27" customWidth="1"/>
    <col min="6154" max="6155" width="0" style="27" hidden="1" customWidth="1"/>
    <col min="6156" max="6156" width="17.6640625" style="27" customWidth="1"/>
    <col min="6157" max="6400" width="9.109375" style="27"/>
    <col min="6401" max="6401" width="9.109375" style="27" customWidth="1"/>
    <col min="6402" max="6402" width="49.109375" style="27" customWidth="1"/>
    <col min="6403" max="6403" width="16.33203125" style="27" customWidth="1"/>
    <col min="6404" max="6404" width="21.88671875" style="27" customWidth="1"/>
    <col min="6405" max="6407" width="20.44140625" style="27" customWidth="1"/>
    <col min="6408" max="6408" width="21.33203125" style="27" customWidth="1"/>
    <col min="6409" max="6409" width="24.5546875" style="27" customWidth="1"/>
    <col min="6410" max="6411" width="0" style="27" hidden="1" customWidth="1"/>
    <col min="6412" max="6412" width="17.6640625" style="27" customWidth="1"/>
    <col min="6413" max="6656" width="9.109375" style="27"/>
    <col min="6657" max="6657" width="9.109375" style="27" customWidth="1"/>
    <col min="6658" max="6658" width="49.109375" style="27" customWidth="1"/>
    <col min="6659" max="6659" width="16.33203125" style="27" customWidth="1"/>
    <col min="6660" max="6660" width="21.88671875" style="27" customWidth="1"/>
    <col min="6661" max="6663" width="20.44140625" style="27" customWidth="1"/>
    <col min="6664" max="6664" width="21.33203125" style="27" customWidth="1"/>
    <col min="6665" max="6665" width="24.5546875" style="27" customWidth="1"/>
    <col min="6666" max="6667" width="0" style="27" hidden="1" customWidth="1"/>
    <col min="6668" max="6668" width="17.6640625" style="27" customWidth="1"/>
    <col min="6669" max="6912" width="9.109375" style="27"/>
    <col min="6913" max="6913" width="9.109375" style="27" customWidth="1"/>
    <col min="6914" max="6914" width="49.109375" style="27" customWidth="1"/>
    <col min="6915" max="6915" width="16.33203125" style="27" customWidth="1"/>
    <col min="6916" max="6916" width="21.88671875" style="27" customWidth="1"/>
    <col min="6917" max="6919" width="20.44140625" style="27" customWidth="1"/>
    <col min="6920" max="6920" width="21.33203125" style="27" customWidth="1"/>
    <col min="6921" max="6921" width="24.5546875" style="27" customWidth="1"/>
    <col min="6922" max="6923" width="0" style="27" hidden="1" customWidth="1"/>
    <col min="6924" max="6924" width="17.6640625" style="27" customWidth="1"/>
    <col min="6925" max="7168" width="9.109375" style="27"/>
    <col min="7169" max="7169" width="9.109375" style="27" customWidth="1"/>
    <col min="7170" max="7170" width="49.109375" style="27" customWidth="1"/>
    <col min="7171" max="7171" width="16.33203125" style="27" customWidth="1"/>
    <col min="7172" max="7172" width="21.88671875" style="27" customWidth="1"/>
    <col min="7173" max="7175" width="20.44140625" style="27" customWidth="1"/>
    <col min="7176" max="7176" width="21.33203125" style="27" customWidth="1"/>
    <col min="7177" max="7177" width="24.5546875" style="27" customWidth="1"/>
    <col min="7178" max="7179" width="0" style="27" hidden="1" customWidth="1"/>
    <col min="7180" max="7180" width="17.6640625" style="27" customWidth="1"/>
    <col min="7181" max="7424" width="9.109375" style="27"/>
    <col min="7425" max="7425" width="9.109375" style="27" customWidth="1"/>
    <col min="7426" max="7426" width="49.109375" style="27" customWidth="1"/>
    <col min="7427" max="7427" width="16.33203125" style="27" customWidth="1"/>
    <col min="7428" max="7428" width="21.88671875" style="27" customWidth="1"/>
    <col min="7429" max="7431" width="20.44140625" style="27" customWidth="1"/>
    <col min="7432" max="7432" width="21.33203125" style="27" customWidth="1"/>
    <col min="7433" max="7433" width="24.5546875" style="27" customWidth="1"/>
    <col min="7434" max="7435" width="0" style="27" hidden="1" customWidth="1"/>
    <col min="7436" max="7436" width="17.6640625" style="27" customWidth="1"/>
    <col min="7437" max="7680" width="9.109375" style="27"/>
    <col min="7681" max="7681" width="9.109375" style="27" customWidth="1"/>
    <col min="7682" max="7682" width="49.109375" style="27" customWidth="1"/>
    <col min="7683" max="7683" width="16.33203125" style="27" customWidth="1"/>
    <col min="7684" max="7684" width="21.88671875" style="27" customWidth="1"/>
    <col min="7685" max="7687" width="20.44140625" style="27" customWidth="1"/>
    <col min="7688" max="7688" width="21.33203125" style="27" customWidth="1"/>
    <col min="7689" max="7689" width="24.5546875" style="27" customWidth="1"/>
    <col min="7690" max="7691" width="0" style="27" hidden="1" customWidth="1"/>
    <col min="7692" max="7692" width="17.6640625" style="27" customWidth="1"/>
    <col min="7693" max="7936" width="9.109375" style="27"/>
    <col min="7937" max="7937" width="9.109375" style="27" customWidth="1"/>
    <col min="7938" max="7938" width="49.109375" style="27" customWidth="1"/>
    <col min="7939" max="7939" width="16.33203125" style="27" customWidth="1"/>
    <col min="7940" max="7940" width="21.88671875" style="27" customWidth="1"/>
    <col min="7941" max="7943" width="20.44140625" style="27" customWidth="1"/>
    <col min="7944" max="7944" width="21.33203125" style="27" customWidth="1"/>
    <col min="7945" max="7945" width="24.5546875" style="27" customWidth="1"/>
    <col min="7946" max="7947" width="0" style="27" hidden="1" customWidth="1"/>
    <col min="7948" max="7948" width="17.6640625" style="27" customWidth="1"/>
    <col min="7949" max="8192" width="9.109375" style="27"/>
    <col min="8193" max="8193" width="9.109375" style="27" customWidth="1"/>
    <col min="8194" max="8194" width="49.109375" style="27" customWidth="1"/>
    <col min="8195" max="8195" width="16.33203125" style="27" customWidth="1"/>
    <col min="8196" max="8196" width="21.88671875" style="27" customWidth="1"/>
    <col min="8197" max="8199" width="20.44140625" style="27" customWidth="1"/>
    <col min="8200" max="8200" width="21.33203125" style="27" customWidth="1"/>
    <col min="8201" max="8201" width="24.5546875" style="27" customWidth="1"/>
    <col min="8202" max="8203" width="0" style="27" hidden="1" customWidth="1"/>
    <col min="8204" max="8204" width="17.6640625" style="27" customWidth="1"/>
    <col min="8205" max="8448" width="9.109375" style="27"/>
    <col min="8449" max="8449" width="9.109375" style="27" customWidth="1"/>
    <col min="8450" max="8450" width="49.109375" style="27" customWidth="1"/>
    <col min="8451" max="8451" width="16.33203125" style="27" customWidth="1"/>
    <col min="8452" max="8452" width="21.88671875" style="27" customWidth="1"/>
    <col min="8453" max="8455" width="20.44140625" style="27" customWidth="1"/>
    <col min="8456" max="8456" width="21.33203125" style="27" customWidth="1"/>
    <col min="8457" max="8457" width="24.5546875" style="27" customWidth="1"/>
    <col min="8458" max="8459" width="0" style="27" hidden="1" customWidth="1"/>
    <col min="8460" max="8460" width="17.6640625" style="27" customWidth="1"/>
    <col min="8461" max="8704" width="9.109375" style="27"/>
    <col min="8705" max="8705" width="9.109375" style="27" customWidth="1"/>
    <col min="8706" max="8706" width="49.109375" style="27" customWidth="1"/>
    <col min="8707" max="8707" width="16.33203125" style="27" customWidth="1"/>
    <col min="8708" max="8708" width="21.88671875" style="27" customWidth="1"/>
    <col min="8709" max="8711" width="20.44140625" style="27" customWidth="1"/>
    <col min="8712" max="8712" width="21.33203125" style="27" customWidth="1"/>
    <col min="8713" max="8713" width="24.5546875" style="27" customWidth="1"/>
    <col min="8714" max="8715" width="0" style="27" hidden="1" customWidth="1"/>
    <col min="8716" max="8716" width="17.6640625" style="27" customWidth="1"/>
    <col min="8717" max="8960" width="9.109375" style="27"/>
    <col min="8961" max="8961" width="9.109375" style="27" customWidth="1"/>
    <col min="8962" max="8962" width="49.109375" style="27" customWidth="1"/>
    <col min="8963" max="8963" width="16.33203125" style="27" customWidth="1"/>
    <col min="8964" max="8964" width="21.88671875" style="27" customWidth="1"/>
    <col min="8965" max="8967" width="20.44140625" style="27" customWidth="1"/>
    <col min="8968" max="8968" width="21.33203125" style="27" customWidth="1"/>
    <col min="8969" max="8969" width="24.5546875" style="27" customWidth="1"/>
    <col min="8970" max="8971" width="0" style="27" hidden="1" customWidth="1"/>
    <col min="8972" max="8972" width="17.6640625" style="27" customWidth="1"/>
    <col min="8973" max="9216" width="9.109375" style="27"/>
    <col min="9217" max="9217" width="9.109375" style="27" customWidth="1"/>
    <col min="9218" max="9218" width="49.109375" style="27" customWidth="1"/>
    <col min="9219" max="9219" width="16.33203125" style="27" customWidth="1"/>
    <col min="9220" max="9220" width="21.88671875" style="27" customWidth="1"/>
    <col min="9221" max="9223" width="20.44140625" style="27" customWidth="1"/>
    <col min="9224" max="9224" width="21.33203125" style="27" customWidth="1"/>
    <col min="9225" max="9225" width="24.5546875" style="27" customWidth="1"/>
    <col min="9226" max="9227" width="0" style="27" hidden="1" customWidth="1"/>
    <col min="9228" max="9228" width="17.6640625" style="27" customWidth="1"/>
    <col min="9229" max="9472" width="9.109375" style="27"/>
    <col min="9473" max="9473" width="9.109375" style="27" customWidth="1"/>
    <col min="9474" max="9474" width="49.109375" style="27" customWidth="1"/>
    <col min="9475" max="9475" width="16.33203125" style="27" customWidth="1"/>
    <col min="9476" max="9476" width="21.88671875" style="27" customWidth="1"/>
    <col min="9477" max="9479" width="20.44140625" style="27" customWidth="1"/>
    <col min="9480" max="9480" width="21.33203125" style="27" customWidth="1"/>
    <col min="9481" max="9481" width="24.5546875" style="27" customWidth="1"/>
    <col min="9482" max="9483" width="0" style="27" hidden="1" customWidth="1"/>
    <col min="9484" max="9484" width="17.6640625" style="27" customWidth="1"/>
    <col min="9485" max="9728" width="9.109375" style="27"/>
    <col min="9729" max="9729" width="9.109375" style="27" customWidth="1"/>
    <col min="9730" max="9730" width="49.109375" style="27" customWidth="1"/>
    <col min="9731" max="9731" width="16.33203125" style="27" customWidth="1"/>
    <col min="9732" max="9732" width="21.88671875" style="27" customWidth="1"/>
    <col min="9733" max="9735" width="20.44140625" style="27" customWidth="1"/>
    <col min="9736" max="9736" width="21.33203125" style="27" customWidth="1"/>
    <col min="9737" max="9737" width="24.5546875" style="27" customWidth="1"/>
    <col min="9738" max="9739" width="0" style="27" hidden="1" customWidth="1"/>
    <col min="9740" max="9740" width="17.6640625" style="27" customWidth="1"/>
    <col min="9741" max="9984" width="9.109375" style="27"/>
    <col min="9985" max="9985" width="9.109375" style="27" customWidth="1"/>
    <col min="9986" max="9986" width="49.109375" style="27" customWidth="1"/>
    <col min="9987" max="9987" width="16.33203125" style="27" customWidth="1"/>
    <col min="9988" max="9988" width="21.88671875" style="27" customWidth="1"/>
    <col min="9989" max="9991" width="20.44140625" style="27" customWidth="1"/>
    <col min="9992" max="9992" width="21.33203125" style="27" customWidth="1"/>
    <col min="9993" max="9993" width="24.5546875" style="27" customWidth="1"/>
    <col min="9994" max="9995" width="0" style="27" hidden="1" customWidth="1"/>
    <col min="9996" max="9996" width="17.6640625" style="27" customWidth="1"/>
    <col min="9997" max="10240" width="9.109375" style="27"/>
    <col min="10241" max="10241" width="9.109375" style="27" customWidth="1"/>
    <col min="10242" max="10242" width="49.109375" style="27" customWidth="1"/>
    <col min="10243" max="10243" width="16.33203125" style="27" customWidth="1"/>
    <col min="10244" max="10244" width="21.88671875" style="27" customWidth="1"/>
    <col min="10245" max="10247" width="20.44140625" style="27" customWidth="1"/>
    <col min="10248" max="10248" width="21.33203125" style="27" customWidth="1"/>
    <col min="10249" max="10249" width="24.5546875" style="27" customWidth="1"/>
    <col min="10250" max="10251" width="0" style="27" hidden="1" customWidth="1"/>
    <col min="10252" max="10252" width="17.6640625" style="27" customWidth="1"/>
    <col min="10253" max="10496" width="9.109375" style="27"/>
    <col min="10497" max="10497" width="9.109375" style="27" customWidth="1"/>
    <col min="10498" max="10498" width="49.109375" style="27" customWidth="1"/>
    <col min="10499" max="10499" width="16.33203125" style="27" customWidth="1"/>
    <col min="10500" max="10500" width="21.88671875" style="27" customWidth="1"/>
    <col min="10501" max="10503" width="20.44140625" style="27" customWidth="1"/>
    <col min="10504" max="10504" width="21.33203125" style="27" customWidth="1"/>
    <col min="10505" max="10505" width="24.5546875" style="27" customWidth="1"/>
    <col min="10506" max="10507" width="0" style="27" hidden="1" customWidth="1"/>
    <col min="10508" max="10508" width="17.6640625" style="27" customWidth="1"/>
    <col min="10509" max="10752" width="9.109375" style="27"/>
    <col min="10753" max="10753" width="9.109375" style="27" customWidth="1"/>
    <col min="10754" max="10754" width="49.109375" style="27" customWidth="1"/>
    <col min="10755" max="10755" width="16.33203125" style="27" customWidth="1"/>
    <col min="10756" max="10756" width="21.88671875" style="27" customWidth="1"/>
    <col min="10757" max="10759" width="20.44140625" style="27" customWidth="1"/>
    <col min="10760" max="10760" width="21.33203125" style="27" customWidth="1"/>
    <col min="10761" max="10761" width="24.5546875" style="27" customWidth="1"/>
    <col min="10762" max="10763" width="0" style="27" hidden="1" customWidth="1"/>
    <col min="10764" max="10764" width="17.6640625" style="27" customWidth="1"/>
    <col min="10765" max="11008" width="9.109375" style="27"/>
    <col min="11009" max="11009" width="9.109375" style="27" customWidth="1"/>
    <col min="11010" max="11010" width="49.109375" style="27" customWidth="1"/>
    <col min="11011" max="11011" width="16.33203125" style="27" customWidth="1"/>
    <col min="11012" max="11012" width="21.88671875" style="27" customWidth="1"/>
    <col min="11013" max="11015" width="20.44140625" style="27" customWidth="1"/>
    <col min="11016" max="11016" width="21.33203125" style="27" customWidth="1"/>
    <col min="11017" max="11017" width="24.5546875" style="27" customWidth="1"/>
    <col min="11018" max="11019" width="0" style="27" hidden="1" customWidth="1"/>
    <col min="11020" max="11020" width="17.6640625" style="27" customWidth="1"/>
    <col min="11021" max="11264" width="9.109375" style="27"/>
    <col min="11265" max="11265" width="9.109375" style="27" customWidth="1"/>
    <col min="11266" max="11266" width="49.109375" style="27" customWidth="1"/>
    <col min="11267" max="11267" width="16.33203125" style="27" customWidth="1"/>
    <col min="11268" max="11268" width="21.88671875" style="27" customWidth="1"/>
    <col min="11269" max="11271" width="20.44140625" style="27" customWidth="1"/>
    <col min="11272" max="11272" width="21.33203125" style="27" customWidth="1"/>
    <col min="11273" max="11273" width="24.5546875" style="27" customWidth="1"/>
    <col min="11274" max="11275" width="0" style="27" hidden="1" customWidth="1"/>
    <col min="11276" max="11276" width="17.6640625" style="27" customWidth="1"/>
    <col min="11277" max="11520" width="9.109375" style="27"/>
    <col min="11521" max="11521" width="9.109375" style="27" customWidth="1"/>
    <col min="11522" max="11522" width="49.109375" style="27" customWidth="1"/>
    <col min="11523" max="11523" width="16.33203125" style="27" customWidth="1"/>
    <col min="11524" max="11524" width="21.88671875" style="27" customWidth="1"/>
    <col min="11525" max="11527" width="20.44140625" style="27" customWidth="1"/>
    <col min="11528" max="11528" width="21.33203125" style="27" customWidth="1"/>
    <col min="11529" max="11529" width="24.5546875" style="27" customWidth="1"/>
    <col min="11530" max="11531" width="0" style="27" hidden="1" customWidth="1"/>
    <col min="11532" max="11532" width="17.6640625" style="27" customWidth="1"/>
    <col min="11533" max="11776" width="9.109375" style="27"/>
    <col min="11777" max="11777" width="9.109375" style="27" customWidth="1"/>
    <col min="11778" max="11778" width="49.109375" style="27" customWidth="1"/>
    <col min="11779" max="11779" width="16.33203125" style="27" customWidth="1"/>
    <col min="11780" max="11780" width="21.88671875" style="27" customWidth="1"/>
    <col min="11781" max="11783" width="20.44140625" style="27" customWidth="1"/>
    <col min="11784" max="11784" width="21.33203125" style="27" customWidth="1"/>
    <col min="11785" max="11785" width="24.5546875" style="27" customWidth="1"/>
    <col min="11786" max="11787" width="0" style="27" hidden="1" customWidth="1"/>
    <col min="11788" max="11788" width="17.6640625" style="27" customWidth="1"/>
    <col min="11789" max="12032" width="9.109375" style="27"/>
    <col min="12033" max="12033" width="9.109375" style="27" customWidth="1"/>
    <col min="12034" max="12034" width="49.109375" style="27" customWidth="1"/>
    <col min="12035" max="12035" width="16.33203125" style="27" customWidth="1"/>
    <col min="12036" max="12036" width="21.88671875" style="27" customWidth="1"/>
    <col min="12037" max="12039" width="20.44140625" style="27" customWidth="1"/>
    <col min="12040" max="12040" width="21.33203125" style="27" customWidth="1"/>
    <col min="12041" max="12041" width="24.5546875" style="27" customWidth="1"/>
    <col min="12042" max="12043" width="0" style="27" hidden="1" customWidth="1"/>
    <col min="12044" max="12044" width="17.6640625" style="27" customWidth="1"/>
    <col min="12045" max="12288" width="9.109375" style="27"/>
    <col min="12289" max="12289" width="9.109375" style="27" customWidth="1"/>
    <col min="12290" max="12290" width="49.109375" style="27" customWidth="1"/>
    <col min="12291" max="12291" width="16.33203125" style="27" customWidth="1"/>
    <col min="12292" max="12292" width="21.88671875" style="27" customWidth="1"/>
    <col min="12293" max="12295" width="20.44140625" style="27" customWidth="1"/>
    <col min="12296" max="12296" width="21.33203125" style="27" customWidth="1"/>
    <col min="12297" max="12297" width="24.5546875" style="27" customWidth="1"/>
    <col min="12298" max="12299" width="0" style="27" hidden="1" customWidth="1"/>
    <col min="12300" max="12300" width="17.6640625" style="27" customWidth="1"/>
    <col min="12301" max="12544" width="9.109375" style="27"/>
    <col min="12545" max="12545" width="9.109375" style="27" customWidth="1"/>
    <col min="12546" max="12546" width="49.109375" style="27" customWidth="1"/>
    <col min="12547" max="12547" width="16.33203125" style="27" customWidth="1"/>
    <col min="12548" max="12548" width="21.88671875" style="27" customWidth="1"/>
    <col min="12549" max="12551" width="20.44140625" style="27" customWidth="1"/>
    <col min="12552" max="12552" width="21.33203125" style="27" customWidth="1"/>
    <col min="12553" max="12553" width="24.5546875" style="27" customWidth="1"/>
    <col min="12554" max="12555" width="0" style="27" hidden="1" customWidth="1"/>
    <col min="12556" max="12556" width="17.6640625" style="27" customWidth="1"/>
    <col min="12557" max="12800" width="9.109375" style="27"/>
    <col min="12801" max="12801" width="9.109375" style="27" customWidth="1"/>
    <col min="12802" max="12802" width="49.109375" style="27" customWidth="1"/>
    <col min="12803" max="12803" width="16.33203125" style="27" customWidth="1"/>
    <col min="12804" max="12804" width="21.88671875" style="27" customWidth="1"/>
    <col min="12805" max="12807" width="20.44140625" style="27" customWidth="1"/>
    <col min="12808" max="12808" width="21.33203125" style="27" customWidth="1"/>
    <col min="12809" max="12809" width="24.5546875" style="27" customWidth="1"/>
    <col min="12810" max="12811" width="0" style="27" hidden="1" customWidth="1"/>
    <col min="12812" max="12812" width="17.6640625" style="27" customWidth="1"/>
    <col min="12813" max="13056" width="9.109375" style="27"/>
    <col min="13057" max="13057" width="9.109375" style="27" customWidth="1"/>
    <col min="13058" max="13058" width="49.109375" style="27" customWidth="1"/>
    <col min="13059" max="13059" width="16.33203125" style="27" customWidth="1"/>
    <col min="13060" max="13060" width="21.88671875" style="27" customWidth="1"/>
    <col min="13061" max="13063" width="20.44140625" style="27" customWidth="1"/>
    <col min="13064" max="13064" width="21.33203125" style="27" customWidth="1"/>
    <col min="13065" max="13065" width="24.5546875" style="27" customWidth="1"/>
    <col min="13066" max="13067" width="0" style="27" hidden="1" customWidth="1"/>
    <col min="13068" max="13068" width="17.6640625" style="27" customWidth="1"/>
    <col min="13069" max="13312" width="9.109375" style="27"/>
    <col min="13313" max="13313" width="9.109375" style="27" customWidth="1"/>
    <col min="13314" max="13314" width="49.109375" style="27" customWidth="1"/>
    <col min="13315" max="13315" width="16.33203125" style="27" customWidth="1"/>
    <col min="13316" max="13316" width="21.88671875" style="27" customWidth="1"/>
    <col min="13317" max="13319" width="20.44140625" style="27" customWidth="1"/>
    <col min="13320" max="13320" width="21.33203125" style="27" customWidth="1"/>
    <col min="13321" max="13321" width="24.5546875" style="27" customWidth="1"/>
    <col min="13322" max="13323" width="0" style="27" hidden="1" customWidth="1"/>
    <col min="13324" max="13324" width="17.6640625" style="27" customWidth="1"/>
    <col min="13325" max="13568" width="9.109375" style="27"/>
    <col min="13569" max="13569" width="9.109375" style="27" customWidth="1"/>
    <col min="13570" max="13570" width="49.109375" style="27" customWidth="1"/>
    <col min="13571" max="13571" width="16.33203125" style="27" customWidth="1"/>
    <col min="13572" max="13572" width="21.88671875" style="27" customWidth="1"/>
    <col min="13573" max="13575" width="20.44140625" style="27" customWidth="1"/>
    <col min="13576" max="13576" width="21.33203125" style="27" customWidth="1"/>
    <col min="13577" max="13577" width="24.5546875" style="27" customWidth="1"/>
    <col min="13578" max="13579" width="0" style="27" hidden="1" customWidth="1"/>
    <col min="13580" max="13580" width="17.6640625" style="27" customWidth="1"/>
    <col min="13581" max="13824" width="9.109375" style="27"/>
    <col min="13825" max="13825" width="9.109375" style="27" customWidth="1"/>
    <col min="13826" max="13826" width="49.109375" style="27" customWidth="1"/>
    <col min="13827" max="13827" width="16.33203125" style="27" customWidth="1"/>
    <col min="13828" max="13828" width="21.88671875" style="27" customWidth="1"/>
    <col min="13829" max="13831" width="20.44140625" style="27" customWidth="1"/>
    <col min="13832" max="13832" width="21.33203125" style="27" customWidth="1"/>
    <col min="13833" max="13833" width="24.5546875" style="27" customWidth="1"/>
    <col min="13834" max="13835" width="0" style="27" hidden="1" customWidth="1"/>
    <col min="13836" max="13836" width="17.6640625" style="27" customWidth="1"/>
    <col min="13837" max="14080" width="9.109375" style="27"/>
    <col min="14081" max="14081" width="9.109375" style="27" customWidth="1"/>
    <col min="14082" max="14082" width="49.109375" style="27" customWidth="1"/>
    <col min="14083" max="14083" width="16.33203125" style="27" customWidth="1"/>
    <col min="14084" max="14084" width="21.88671875" style="27" customWidth="1"/>
    <col min="14085" max="14087" width="20.44140625" style="27" customWidth="1"/>
    <col min="14088" max="14088" width="21.33203125" style="27" customWidth="1"/>
    <col min="14089" max="14089" width="24.5546875" style="27" customWidth="1"/>
    <col min="14090" max="14091" width="0" style="27" hidden="1" customWidth="1"/>
    <col min="14092" max="14092" width="17.6640625" style="27" customWidth="1"/>
    <col min="14093" max="14336" width="9.109375" style="27"/>
    <col min="14337" max="14337" width="9.109375" style="27" customWidth="1"/>
    <col min="14338" max="14338" width="49.109375" style="27" customWidth="1"/>
    <col min="14339" max="14339" width="16.33203125" style="27" customWidth="1"/>
    <col min="14340" max="14340" width="21.88671875" style="27" customWidth="1"/>
    <col min="14341" max="14343" width="20.44140625" style="27" customWidth="1"/>
    <col min="14344" max="14344" width="21.33203125" style="27" customWidth="1"/>
    <col min="14345" max="14345" width="24.5546875" style="27" customWidth="1"/>
    <col min="14346" max="14347" width="0" style="27" hidden="1" customWidth="1"/>
    <col min="14348" max="14348" width="17.6640625" style="27" customWidth="1"/>
    <col min="14349" max="14592" width="9.109375" style="27"/>
    <col min="14593" max="14593" width="9.109375" style="27" customWidth="1"/>
    <col min="14594" max="14594" width="49.109375" style="27" customWidth="1"/>
    <col min="14595" max="14595" width="16.33203125" style="27" customWidth="1"/>
    <col min="14596" max="14596" width="21.88671875" style="27" customWidth="1"/>
    <col min="14597" max="14599" width="20.44140625" style="27" customWidth="1"/>
    <col min="14600" max="14600" width="21.33203125" style="27" customWidth="1"/>
    <col min="14601" max="14601" width="24.5546875" style="27" customWidth="1"/>
    <col min="14602" max="14603" width="0" style="27" hidden="1" customWidth="1"/>
    <col min="14604" max="14604" width="17.6640625" style="27" customWidth="1"/>
    <col min="14605" max="14848" width="9.109375" style="27"/>
    <col min="14849" max="14849" width="9.109375" style="27" customWidth="1"/>
    <col min="14850" max="14850" width="49.109375" style="27" customWidth="1"/>
    <col min="14851" max="14851" width="16.33203125" style="27" customWidth="1"/>
    <col min="14852" max="14852" width="21.88671875" style="27" customWidth="1"/>
    <col min="14853" max="14855" width="20.44140625" style="27" customWidth="1"/>
    <col min="14856" max="14856" width="21.33203125" style="27" customWidth="1"/>
    <col min="14857" max="14857" width="24.5546875" style="27" customWidth="1"/>
    <col min="14858" max="14859" width="0" style="27" hidden="1" customWidth="1"/>
    <col min="14860" max="14860" width="17.6640625" style="27" customWidth="1"/>
    <col min="14861" max="15104" width="9.109375" style="27"/>
    <col min="15105" max="15105" width="9.109375" style="27" customWidth="1"/>
    <col min="15106" max="15106" width="49.109375" style="27" customWidth="1"/>
    <col min="15107" max="15107" width="16.33203125" style="27" customWidth="1"/>
    <col min="15108" max="15108" width="21.88671875" style="27" customWidth="1"/>
    <col min="15109" max="15111" width="20.44140625" style="27" customWidth="1"/>
    <col min="15112" max="15112" width="21.33203125" style="27" customWidth="1"/>
    <col min="15113" max="15113" width="24.5546875" style="27" customWidth="1"/>
    <col min="15114" max="15115" width="0" style="27" hidden="1" customWidth="1"/>
    <col min="15116" max="15116" width="17.6640625" style="27" customWidth="1"/>
    <col min="15117" max="15360" width="9.109375" style="27"/>
    <col min="15361" max="15361" width="9.109375" style="27" customWidth="1"/>
    <col min="15362" max="15362" width="49.109375" style="27" customWidth="1"/>
    <col min="15363" max="15363" width="16.33203125" style="27" customWidth="1"/>
    <col min="15364" max="15364" width="21.88671875" style="27" customWidth="1"/>
    <col min="15365" max="15367" width="20.44140625" style="27" customWidth="1"/>
    <col min="15368" max="15368" width="21.33203125" style="27" customWidth="1"/>
    <col min="15369" max="15369" width="24.5546875" style="27" customWidth="1"/>
    <col min="15370" max="15371" width="0" style="27" hidden="1" customWidth="1"/>
    <col min="15372" max="15372" width="17.6640625" style="27" customWidth="1"/>
    <col min="15373" max="15616" width="9.109375" style="27"/>
    <col min="15617" max="15617" width="9.109375" style="27" customWidth="1"/>
    <col min="15618" max="15618" width="49.109375" style="27" customWidth="1"/>
    <col min="15619" max="15619" width="16.33203125" style="27" customWidth="1"/>
    <col min="15620" max="15620" width="21.88671875" style="27" customWidth="1"/>
    <col min="15621" max="15623" width="20.44140625" style="27" customWidth="1"/>
    <col min="15624" max="15624" width="21.33203125" style="27" customWidth="1"/>
    <col min="15625" max="15625" width="24.5546875" style="27" customWidth="1"/>
    <col min="15626" max="15627" width="0" style="27" hidden="1" customWidth="1"/>
    <col min="15628" max="15628" width="17.6640625" style="27" customWidth="1"/>
    <col min="15629" max="15872" width="9.109375" style="27"/>
    <col min="15873" max="15873" width="9.109375" style="27" customWidth="1"/>
    <col min="15874" max="15874" width="49.109375" style="27" customWidth="1"/>
    <col min="15875" max="15875" width="16.33203125" style="27" customWidth="1"/>
    <col min="15876" max="15876" width="21.88671875" style="27" customWidth="1"/>
    <col min="15877" max="15879" width="20.44140625" style="27" customWidth="1"/>
    <col min="15880" max="15880" width="21.33203125" style="27" customWidth="1"/>
    <col min="15881" max="15881" width="24.5546875" style="27" customWidth="1"/>
    <col min="15882" max="15883" width="0" style="27" hidden="1" customWidth="1"/>
    <col min="15884" max="15884" width="17.6640625" style="27" customWidth="1"/>
    <col min="15885" max="16128" width="9.109375" style="27"/>
    <col min="16129" max="16129" width="9.109375" style="27" customWidth="1"/>
    <col min="16130" max="16130" width="49.109375" style="27" customWidth="1"/>
    <col min="16131" max="16131" width="16.33203125" style="27" customWidth="1"/>
    <col min="16132" max="16132" width="21.88671875" style="27" customWidth="1"/>
    <col min="16133" max="16135" width="20.44140625" style="27" customWidth="1"/>
    <col min="16136" max="16136" width="21.33203125" style="27" customWidth="1"/>
    <col min="16137" max="16137" width="24.5546875" style="27" customWidth="1"/>
    <col min="16138" max="16139" width="0" style="27" hidden="1" customWidth="1"/>
    <col min="16140" max="16140" width="17.6640625" style="27" customWidth="1"/>
    <col min="16141" max="16384" width="9.109375" style="27"/>
  </cols>
  <sheetData>
    <row r="1" spans="1:148" x14ac:dyDescent="0.35">
      <c r="A1" s="21" t="s">
        <v>25</v>
      </c>
      <c r="B1" s="21"/>
      <c r="C1" s="22"/>
      <c r="E1" s="22"/>
      <c r="F1" s="21" t="s">
        <v>26</v>
      </c>
      <c r="G1" s="21"/>
      <c r="H1" s="24"/>
      <c r="I1" s="25"/>
      <c r="K1" s="100"/>
      <c r="L1" s="100"/>
      <c r="M1" s="26"/>
      <c r="N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</row>
    <row r="2" spans="1:148" x14ac:dyDescent="0.35">
      <c r="A2" s="21" t="s">
        <v>27</v>
      </c>
      <c r="B2" s="21"/>
      <c r="C2" s="22"/>
      <c r="E2" s="22"/>
      <c r="F2" s="21" t="s">
        <v>28</v>
      </c>
      <c r="G2" s="21"/>
      <c r="H2" s="24"/>
      <c r="I2" s="25"/>
      <c r="K2" s="100"/>
      <c r="L2" s="100"/>
      <c r="M2" s="100"/>
      <c r="N2" s="100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19"/>
      <c r="BI2" s="119"/>
      <c r="BJ2" s="119"/>
      <c r="BK2" s="119"/>
      <c r="BL2" s="119"/>
      <c r="BM2" s="119"/>
      <c r="BN2" s="119"/>
      <c r="BO2" s="119"/>
      <c r="BP2" s="119"/>
      <c r="BQ2" s="119"/>
      <c r="BR2" s="119"/>
      <c r="BS2" s="119"/>
      <c r="BT2" s="119"/>
      <c r="BU2" s="119"/>
      <c r="BV2" s="119"/>
      <c r="BW2" s="119"/>
      <c r="BX2" s="119"/>
      <c r="BY2" s="119"/>
      <c r="BZ2" s="119"/>
      <c r="CA2" s="119"/>
      <c r="CB2" s="119"/>
      <c r="CC2" s="119"/>
      <c r="CD2" s="119"/>
      <c r="CE2" s="119"/>
      <c r="CF2" s="119"/>
      <c r="CG2" s="119"/>
      <c r="CH2" s="119"/>
      <c r="CI2" s="119"/>
      <c r="CJ2" s="119"/>
      <c r="CK2" s="119"/>
      <c r="CL2" s="119"/>
      <c r="CM2" s="119"/>
      <c r="CN2" s="119"/>
      <c r="CO2" s="119"/>
      <c r="CP2" s="119"/>
      <c r="CQ2" s="119"/>
      <c r="CR2" s="119"/>
      <c r="CS2" s="119"/>
      <c r="CT2" s="119"/>
      <c r="CU2" s="119"/>
      <c r="CV2" s="119"/>
      <c r="CW2" s="119"/>
      <c r="CX2" s="119"/>
      <c r="CY2" s="119"/>
      <c r="CZ2" s="119"/>
      <c r="DA2" s="119"/>
      <c r="DB2" s="119"/>
      <c r="DC2" s="119"/>
      <c r="DD2" s="119"/>
      <c r="DE2" s="119"/>
      <c r="DF2" s="119"/>
      <c r="DG2" s="119"/>
      <c r="DH2" s="119"/>
      <c r="DI2" s="119"/>
      <c r="DJ2" s="119"/>
      <c r="DK2" s="119"/>
      <c r="DL2" s="119"/>
      <c r="DM2" s="119"/>
      <c r="DN2" s="119"/>
      <c r="DO2" s="119"/>
      <c r="DP2" s="119"/>
      <c r="DQ2" s="119"/>
      <c r="DR2" s="119"/>
      <c r="DS2" s="119"/>
      <c r="DT2" s="119"/>
      <c r="DU2" s="119"/>
      <c r="DV2" s="119"/>
      <c r="DW2" s="119"/>
      <c r="DX2" s="119"/>
      <c r="DY2" s="119"/>
      <c r="DZ2" s="119"/>
      <c r="EA2" s="119"/>
      <c r="EB2" s="119"/>
      <c r="EC2" s="119"/>
      <c r="ED2" s="119"/>
      <c r="EE2" s="119"/>
      <c r="EF2" s="119"/>
      <c r="EG2" s="119"/>
      <c r="EH2" s="119"/>
      <c r="EI2" s="119"/>
      <c r="EJ2" s="119"/>
      <c r="EK2" s="119"/>
      <c r="EL2" s="119"/>
      <c r="EM2" s="26"/>
      <c r="EN2" s="120"/>
      <c r="EO2" s="120"/>
      <c r="EP2" s="120"/>
      <c r="EQ2" s="120"/>
      <c r="ER2" s="120"/>
    </row>
    <row r="3" spans="1:148" x14ac:dyDescent="0.35">
      <c r="A3" s="22"/>
      <c r="B3" s="21"/>
      <c r="C3" s="22"/>
      <c r="E3" s="22"/>
      <c r="F3" s="21"/>
      <c r="G3" s="21"/>
      <c r="H3" s="24"/>
      <c r="I3" s="28"/>
      <c r="K3" s="29"/>
      <c r="L3" s="29"/>
      <c r="M3" s="100"/>
      <c r="N3" s="100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119"/>
      <c r="AQ3" s="119"/>
      <c r="AR3" s="119"/>
      <c r="AS3" s="119"/>
      <c r="AT3" s="119"/>
      <c r="AU3" s="119"/>
      <c r="AV3" s="119"/>
      <c r="AW3" s="119"/>
      <c r="AX3" s="119"/>
      <c r="AY3" s="119"/>
      <c r="AZ3" s="119"/>
      <c r="BA3" s="119"/>
      <c r="BB3" s="119"/>
      <c r="BC3" s="119"/>
      <c r="BD3" s="119"/>
      <c r="BE3" s="119"/>
      <c r="BF3" s="119"/>
      <c r="BG3" s="119"/>
      <c r="BH3" s="119"/>
      <c r="BI3" s="119"/>
      <c r="BJ3" s="119"/>
      <c r="BK3" s="119"/>
      <c r="BL3" s="119"/>
      <c r="BM3" s="119"/>
      <c r="BN3" s="119"/>
      <c r="BO3" s="119"/>
      <c r="BP3" s="119"/>
      <c r="BQ3" s="119"/>
      <c r="BR3" s="119"/>
      <c r="BS3" s="119"/>
      <c r="BT3" s="119"/>
      <c r="BU3" s="119"/>
      <c r="BV3" s="119"/>
      <c r="BW3" s="119"/>
      <c r="BX3" s="119"/>
      <c r="BY3" s="119"/>
      <c r="BZ3" s="119"/>
      <c r="CA3" s="119"/>
      <c r="CB3" s="119"/>
      <c r="CC3" s="119"/>
      <c r="CD3" s="119"/>
      <c r="CE3" s="119"/>
      <c r="CF3" s="119"/>
      <c r="CG3" s="119"/>
      <c r="CH3" s="119"/>
      <c r="CI3" s="119"/>
      <c r="CJ3" s="119"/>
      <c r="CK3" s="119"/>
      <c r="CL3" s="119"/>
      <c r="CM3" s="119"/>
      <c r="CN3" s="119"/>
      <c r="CO3" s="119"/>
      <c r="CP3" s="119"/>
      <c r="CQ3" s="119"/>
      <c r="CR3" s="119"/>
      <c r="CS3" s="119"/>
      <c r="CT3" s="119"/>
      <c r="CU3" s="119"/>
      <c r="CV3" s="119"/>
      <c r="CW3" s="119"/>
      <c r="CX3" s="119"/>
      <c r="CY3" s="119"/>
      <c r="CZ3" s="119"/>
      <c r="DA3" s="119"/>
      <c r="DB3" s="119"/>
      <c r="DC3" s="119"/>
      <c r="DD3" s="119"/>
      <c r="DE3" s="119"/>
      <c r="DF3" s="119"/>
      <c r="DG3" s="119"/>
      <c r="DH3" s="119"/>
      <c r="DI3" s="119"/>
      <c r="DJ3" s="119"/>
      <c r="DK3" s="119"/>
      <c r="DL3" s="119"/>
      <c r="DM3" s="119"/>
      <c r="DN3" s="119"/>
      <c r="DO3" s="119"/>
      <c r="DP3" s="119"/>
      <c r="DQ3" s="119"/>
      <c r="DR3" s="119"/>
      <c r="DS3" s="119"/>
      <c r="DT3" s="119"/>
      <c r="DU3" s="119"/>
      <c r="DV3" s="119"/>
      <c r="DW3" s="119"/>
      <c r="DX3" s="119"/>
      <c r="DY3" s="119"/>
      <c r="DZ3" s="119"/>
      <c r="EA3" s="119"/>
      <c r="EB3" s="119"/>
      <c r="EC3" s="119"/>
      <c r="ED3" s="119"/>
      <c r="EE3" s="119"/>
      <c r="EF3" s="119"/>
      <c r="EG3" s="119"/>
      <c r="EH3" s="119"/>
      <c r="EI3" s="119"/>
      <c r="EJ3" s="119"/>
      <c r="EK3" s="119"/>
      <c r="EL3" s="119"/>
      <c r="EM3" s="26"/>
      <c r="EN3" s="26"/>
      <c r="EO3" s="26"/>
      <c r="EP3" s="26"/>
      <c r="EQ3" s="26"/>
      <c r="ER3" s="30"/>
    </row>
    <row r="4" spans="1:148" x14ac:dyDescent="0.35">
      <c r="A4" s="21" t="s">
        <v>29</v>
      </c>
      <c r="B4" s="21"/>
      <c r="C4" s="22"/>
      <c r="E4" s="22"/>
      <c r="F4" s="21" t="s">
        <v>30</v>
      </c>
      <c r="G4" s="21"/>
      <c r="H4" s="24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Z4" s="3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</row>
    <row r="5" spans="1:148" x14ac:dyDescent="0.35">
      <c r="A5" s="21"/>
      <c r="B5" s="21"/>
      <c r="C5" s="22"/>
      <c r="E5" s="22"/>
      <c r="F5" s="21"/>
      <c r="G5" s="21"/>
      <c r="H5" s="24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Z5" s="31"/>
      <c r="EB5" s="101"/>
      <c r="EC5" s="101"/>
      <c r="ED5" s="101"/>
      <c r="EE5" s="101"/>
      <c r="EF5" s="101"/>
      <c r="EG5" s="101"/>
      <c r="EH5" s="101"/>
      <c r="EI5" s="101"/>
      <c r="EJ5" s="101"/>
      <c r="EK5" s="101"/>
      <c r="EL5" s="101"/>
      <c r="EM5" s="101"/>
      <c r="EN5" s="101"/>
      <c r="EO5" s="101"/>
      <c r="EP5" s="101"/>
      <c r="EQ5" s="101"/>
      <c r="ER5" s="101"/>
    </row>
    <row r="6" spans="1:148" x14ac:dyDescent="0.35">
      <c r="A6" s="86" t="s">
        <v>55</v>
      </c>
      <c r="B6" s="22"/>
      <c r="C6" s="22"/>
      <c r="E6" s="22"/>
      <c r="F6" s="86" t="s">
        <v>55</v>
      </c>
      <c r="G6" s="86"/>
      <c r="H6" s="24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Z6" s="31"/>
      <c r="EB6" s="101"/>
      <c r="EC6" s="101"/>
      <c r="ED6" s="101"/>
      <c r="EE6" s="101"/>
      <c r="EF6" s="101"/>
      <c r="EG6" s="101"/>
      <c r="EH6" s="101"/>
      <c r="EI6" s="101"/>
      <c r="EJ6" s="101"/>
      <c r="EK6" s="101"/>
      <c r="EL6" s="101"/>
      <c r="EM6" s="101"/>
      <c r="EN6" s="101"/>
      <c r="EO6" s="101"/>
      <c r="EP6" s="101"/>
      <c r="EQ6" s="101"/>
      <c r="ER6" s="101"/>
    </row>
    <row r="7" spans="1:148" x14ac:dyDescent="0.35">
      <c r="B7" s="29"/>
      <c r="C7" s="29"/>
      <c r="H7" s="28"/>
      <c r="I7" s="28"/>
      <c r="J7" s="28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Z7" s="31"/>
      <c r="EB7" s="101"/>
      <c r="EC7" s="101"/>
      <c r="ED7" s="101"/>
      <c r="EE7" s="101"/>
      <c r="EF7" s="101"/>
      <c r="EG7" s="101"/>
      <c r="EH7" s="101"/>
      <c r="EI7" s="101"/>
      <c r="EJ7" s="101"/>
      <c r="EK7" s="101"/>
      <c r="EL7" s="101"/>
      <c r="EM7" s="101"/>
      <c r="EN7" s="101"/>
      <c r="EO7" s="101"/>
      <c r="EP7" s="101"/>
      <c r="EQ7" s="101"/>
      <c r="ER7" s="101"/>
    </row>
    <row r="8" spans="1:148" s="102" customFormat="1" x14ac:dyDescent="0.3">
      <c r="B8" s="32"/>
      <c r="C8" s="32"/>
      <c r="D8" s="32"/>
      <c r="E8" s="32"/>
      <c r="F8" s="32"/>
      <c r="G8" s="32"/>
      <c r="H8" s="32"/>
      <c r="I8" s="32"/>
      <c r="J8" s="33"/>
    </row>
    <row r="9" spans="1:148" s="34" customFormat="1" x14ac:dyDescent="0.35">
      <c r="B9" s="35" t="s">
        <v>56</v>
      </c>
      <c r="C9" s="35"/>
      <c r="D9" s="36" t="s">
        <v>31</v>
      </c>
      <c r="E9" s="37"/>
      <c r="F9" s="37"/>
      <c r="G9" s="37"/>
      <c r="H9" s="38"/>
      <c r="I9" s="39"/>
      <c r="J9" s="39"/>
    </row>
    <row r="10" spans="1:148" s="34" customFormat="1" x14ac:dyDescent="0.35">
      <c r="D10" s="40" t="s">
        <v>32</v>
      </c>
      <c r="E10" s="41"/>
      <c r="F10" s="41"/>
      <c r="G10" s="41"/>
      <c r="H10" s="38"/>
      <c r="I10" s="39"/>
      <c r="J10" s="39"/>
    </row>
    <row r="11" spans="1:148" s="34" customFormat="1" x14ac:dyDescent="0.35">
      <c r="D11" s="39"/>
      <c r="E11" s="39"/>
      <c r="F11" s="39"/>
      <c r="G11" s="39"/>
      <c r="I11" s="39"/>
      <c r="J11" s="39"/>
    </row>
    <row r="12" spans="1:148" s="34" customFormat="1" x14ac:dyDescent="0.35">
      <c r="B12" s="139" t="s">
        <v>57</v>
      </c>
      <c r="C12" s="139"/>
      <c r="D12" s="139"/>
      <c r="E12" s="139"/>
      <c r="F12" s="139"/>
      <c r="G12" s="102"/>
      <c r="H12" s="39"/>
      <c r="I12" s="39"/>
      <c r="J12" s="39"/>
    </row>
    <row r="13" spans="1:148" s="34" customFormat="1" ht="18.600000000000001" thickBot="1" x14ac:dyDescent="0.4">
      <c r="C13" s="42"/>
      <c r="D13" s="43"/>
      <c r="E13" s="43"/>
      <c r="F13" s="43"/>
      <c r="G13" s="43"/>
      <c r="H13" s="39"/>
      <c r="I13" s="39"/>
      <c r="J13" s="39"/>
    </row>
    <row r="14" spans="1:148" s="102" customFormat="1" x14ac:dyDescent="0.3">
      <c r="A14" s="121" t="s">
        <v>33</v>
      </c>
      <c r="B14" s="124" t="s">
        <v>34</v>
      </c>
      <c r="C14" s="124" t="s">
        <v>35</v>
      </c>
      <c r="D14" s="127" t="s">
        <v>36</v>
      </c>
      <c r="E14" s="130" t="s">
        <v>37</v>
      </c>
      <c r="F14" s="131"/>
      <c r="G14" s="124" t="s">
        <v>38</v>
      </c>
      <c r="H14" s="127" t="s">
        <v>39</v>
      </c>
      <c r="I14" s="127" t="s">
        <v>40</v>
      </c>
      <c r="J14" s="44" t="e">
        <f>#REF!+#REF!+#REF!+#REF!+#REF!</f>
        <v>#REF!</v>
      </c>
      <c r="K14" s="45"/>
      <c r="L14" s="136" t="s">
        <v>41</v>
      </c>
    </row>
    <row r="15" spans="1:148" s="102" customFormat="1" x14ac:dyDescent="0.3">
      <c r="A15" s="122"/>
      <c r="B15" s="125"/>
      <c r="C15" s="125"/>
      <c r="D15" s="128"/>
      <c r="E15" s="132"/>
      <c r="F15" s="133"/>
      <c r="G15" s="125"/>
      <c r="H15" s="128"/>
      <c r="I15" s="128"/>
      <c r="J15" s="46"/>
      <c r="K15" s="37"/>
      <c r="L15" s="137"/>
    </row>
    <row r="16" spans="1:148" s="102" customFormat="1" x14ac:dyDescent="0.3">
      <c r="A16" s="122"/>
      <c r="B16" s="125"/>
      <c r="C16" s="125"/>
      <c r="D16" s="128"/>
      <c r="E16" s="134"/>
      <c r="F16" s="135"/>
      <c r="G16" s="125"/>
      <c r="H16" s="128"/>
      <c r="I16" s="128"/>
      <c r="J16" s="46"/>
      <c r="K16" s="37"/>
      <c r="L16" s="137"/>
    </row>
    <row r="17" spans="1:13" s="102" customFormat="1" x14ac:dyDescent="0.3">
      <c r="A17" s="123"/>
      <c r="B17" s="126"/>
      <c r="C17" s="126"/>
      <c r="D17" s="129"/>
      <c r="E17" s="36" t="s">
        <v>42</v>
      </c>
      <c r="F17" s="47" t="s">
        <v>43</v>
      </c>
      <c r="G17" s="126"/>
      <c r="H17" s="129"/>
      <c r="I17" s="129"/>
      <c r="J17" s="46"/>
      <c r="K17" s="37"/>
      <c r="L17" s="138"/>
    </row>
    <row r="18" spans="1:13" s="102" customFormat="1" ht="18.600000000000001" thickBot="1" x14ac:dyDescent="0.35">
      <c r="A18" s="48">
        <v>1</v>
      </c>
      <c r="B18" s="48">
        <v>2</v>
      </c>
      <c r="C18" s="48">
        <v>3</v>
      </c>
      <c r="D18" s="48">
        <v>4</v>
      </c>
      <c r="E18" s="48">
        <v>5</v>
      </c>
      <c r="F18" s="48">
        <v>6</v>
      </c>
      <c r="G18" s="48"/>
      <c r="H18" s="48">
        <v>7</v>
      </c>
      <c r="I18" s="48">
        <v>8</v>
      </c>
      <c r="J18" s="48">
        <f>I18+1</f>
        <v>9</v>
      </c>
      <c r="K18" s="49"/>
      <c r="L18" s="50">
        <v>9</v>
      </c>
    </row>
    <row r="19" spans="1:13" s="102" customFormat="1" x14ac:dyDescent="0.3">
      <c r="A19" s="103">
        <v>1</v>
      </c>
      <c r="B19" s="51" t="s">
        <v>28</v>
      </c>
      <c r="C19" s="103">
        <v>1</v>
      </c>
      <c r="D19" s="52">
        <v>21200</v>
      </c>
      <c r="E19" s="52">
        <v>50</v>
      </c>
      <c r="F19" s="52">
        <f t="shared" ref="F19:F29" si="0">D19*E19%</f>
        <v>10600</v>
      </c>
      <c r="G19" s="52">
        <f t="shared" ref="G19:G29" si="1">D19+F19</f>
        <v>31800</v>
      </c>
      <c r="H19" s="52">
        <f t="shared" ref="H19:H29" si="2">(D19+F19)*15%</f>
        <v>4770</v>
      </c>
      <c r="I19" s="52">
        <f t="shared" ref="I19:I29" si="3">(D19+H19+F19)*C19</f>
        <v>36570</v>
      </c>
      <c r="J19" s="52"/>
      <c r="K19" s="52"/>
      <c r="L19" s="53"/>
    </row>
    <row r="20" spans="1:13" s="102" customFormat="1" x14ac:dyDescent="0.3">
      <c r="A20" s="36">
        <v>2</v>
      </c>
      <c r="B20" s="54" t="s">
        <v>44</v>
      </c>
      <c r="C20" s="36">
        <v>1</v>
      </c>
      <c r="D20" s="55">
        <v>22000</v>
      </c>
      <c r="E20" s="55">
        <v>40</v>
      </c>
      <c r="F20" s="55">
        <f t="shared" si="0"/>
        <v>8800</v>
      </c>
      <c r="G20" s="55">
        <f t="shared" si="1"/>
        <v>30800</v>
      </c>
      <c r="H20" s="55">
        <f t="shared" si="2"/>
        <v>4620</v>
      </c>
      <c r="I20" s="55">
        <f t="shared" si="3"/>
        <v>35420</v>
      </c>
      <c r="J20" s="55"/>
      <c r="K20" s="55"/>
      <c r="L20" s="56"/>
    </row>
    <row r="21" spans="1:13" s="102" customFormat="1" x14ac:dyDescent="0.3">
      <c r="A21" s="103">
        <v>5</v>
      </c>
      <c r="B21" s="54" t="s">
        <v>72</v>
      </c>
      <c r="C21" s="36">
        <v>1</v>
      </c>
      <c r="D21" s="55">
        <v>14300</v>
      </c>
      <c r="E21" s="55">
        <v>40</v>
      </c>
      <c r="F21" s="55">
        <f t="shared" si="0"/>
        <v>5720</v>
      </c>
      <c r="G21" s="55">
        <f t="shared" si="1"/>
        <v>20020</v>
      </c>
      <c r="H21" s="55">
        <f t="shared" si="2"/>
        <v>3003</v>
      </c>
      <c r="I21" s="55">
        <f t="shared" si="3"/>
        <v>23023</v>
      </c>
      <c r="J21" s="55"/>
      <c r="K21" s="55"/>
      <c r="L21" s="56"/>
    </row>
    <row r="22" spans="1:13" s="102" customFormat="1" x14ac:dyDescent="0.3">
      <c r="A22" s="103">
        <v>7</v>
      </c>
      <c r="B22" s="54" t="s">
        <v>58</v>
      </c>
      <c r="C22" s="36">
        <v>1</v>
      </c>
      <c r="D22" s="55">
        <v>11900</v>
      </c>
      <c r="E22" s="55">
        <v>10</v>
      </c>
      <c r="F22" s="55">
        <f t="shared" si="0"/>
        <v>1190</v>
      </c>
      <c r="G22" s="55">
        <f t="shared" si="1"/>
        <v>13090</v>
      </c>
      <c r="H22" s="55">
        <f t="shared" si="2"/>
        <v>1963.5</v>
      </c>
      <c r="I22" s="55">
        <f t="shared" si="3"/>
        <v>15053.5</v>
      </c>
      <c r="J22" s="55"/>
      <c r="K22" s="55"/>
      <c r="L22" s="56"/>
    </row>
    <row r="23" spans="1:13" s="102" customFormat="1" x14ac:dyDescent="0.3">
      <c r="A23" s="36">
        <v>10</v>
      </c>
      <c r="B23" s="54" t="s">
        <v>59</v>
      </c>
      <c r="C23" s="36">
        <v>1</v>
      </c>
      <c r="D23" s="55">
        <v>15700</v>
      </c>
      <c r="E23" s="55">
        <v>15</v>
      </c>
      <c r="F23" s="55">
        <f t="shared" si="0"/>
        <v>2355</v>
      </c>
      <c r="G23" s="55">
        <f t="shared" si="1"/>
        <v>18055</v>
      </c>
      <c r="H23" s="55">
        <f t="shared" si="2"/>
        <v>2708.25</v>
      </c>
      <c r="I23" s="55">
        <f t="shared" si="3"/>
        <v>20763.25</v>
      </c>
      <c r="J23" s="55"/>
      <c r="K23" s="55"/>
      <c r="L23" s="56"/>
    </row>
    <row r="24" spans="1:13" s="102" customFormat="1" x14ac:dyDescent="0.3">
      <c r="A24" s="36">
        <v>14</v>
      </c>
      <c r="B24" s="54" t="s">
        <v>63</v>
      </c>
      <c r="C24" s="36">
        <v>1</v>
      </c>
      <c r="D24" s="55">
        <v>9300</v>
      </c>
      <c r="E24" s="55">
        <v>40</v>
      </c>
      <c r="F24" s="55">
        <f t="shared" si="0"/>
        <v>3720</v>
      </c>
      <c r="G24" s="55">
        <f t="shared" si="1"/>
        <v>13020</v>
      </c>
      <c r="H24" s="55">
        <f t="shared" si="2"/>
        <v>1953</v>
      </c>
      <c r="I24" s="55">
        <f t="shared" si="3"/>
        <v>14973</v>
      </c>
      <c r="J24" s="55"/>
      <c r="K24" s="55"/>
      <c r="L24" s="56"/>
    </row>
    <row r="25" spans="1:13" s="102" customFormat="1" x14ac:dyDescent="0.3">
      <c r="A25" s="103">
        <v>15</v>
      </c>
      <c r="B25" s="54" t="s">
        <v>45</v>
      </c>
      <c r="C25" s="36">
        <v>1</v>
      </c>
      <c r="D25" s="55">
        <v>5000</v>
      </c>
      <c r="E25" s="55">
        <v>17</v>
      </c>
      <c r="F25" s="55">
        <f t="shared" si="0"/>
        <v>850.00000000000011</v>
      </c>
      <c r="G25" s="55">
        <f t="shared" si="1"/>
        <v>5850</v>
      </c>
      <c r="H25" s="55">
        <f t="shared" si="2"/>
        <v>877.5</v>
      </c>
      <c r="I25" s="55">
        <f t="shared" si="3"/>
        <v>6727.5</v>
      </c>
      <c r="J25" s="55"/>
      <c r="K25" s="55"/>
      <c r="L25" s="56"/>
    </row>
    <row r="26" spans="1:13" s="102" customFormat="1" x14ac:dyDescent="0.3">
      <c r="A26" s="103">
        <v>17</v>
      </c>
      <c r="B26" s="54" t="s">
        <v>46</v>
      </c>
      <c r="C26" s="36">
        <v>3</v>
      </c>
      <c r="D26" s="55">
        <v>6600</v>
      </c>
      <c r="E26" s="55">
        <v>17</v>
      </c>
      <c r="F26" s="55">
        <f t="shared" si="0"/>
        <v>1122</v>
      </c>
      <c r="G26" s="55">
        <f t="shared" si="1"/>
        <v>7722</v>
      </c>
      <c r="H26" s="55">
        <f t="shared" si="2"/>
        <v>1158.3</v>
      </c>
      <c r="I26" s="55">
        <f t="shared" si="3"/>
        <v>26640.899999999998</v>
      </c>
      <c r="J26" s="55"/>
      <c r="K26" s="55"/>
      <c r="L26" s="56"/>
    </row>
    <row r="27" spans="1:13" s="102" customFormat="1" x14ac:dyDescent="0.3">
      <c r="A27" s="103">
        <v>19</v>
      </c>
      <c r="B27" s="54" t="s">
        <v>47</v>
      </c>
      <c r="C27" s="36">
        <v>2</v>
      </c>
      <c r="D27" s="55">
        <v>6400</v>
      </c>
      <c r="E27" s="55">
        <v>25</v>
      </c>
      <c r="F27" s="55">
        <f t="shared" si="0"/>
        <v>1600</v>
      </c>
      <c r="G27" s="55">
        <f t="shared" si="1"/>
        <v>8000</v>
      </c>
      <c r="H27" s="55">
        <f t="shared" si="2"/>
        <v>1200</v>
      </c>
      <c r="I27" s="55">
        <f t="shared" si="3"/>
        <v>18400</v>
      </c>
      <c r="J27" s="55"/>
      <c r="K27" s="55"/>
      <c r="L27" s="56"/>
    </row>
    <row r="28" spans="1:13" s="102" customFormat="1" x14ac:dyDescent="0.3">
      <c r="A28" s="103">
        <v>23</v>
      </c>
      <c r="B28" s="54" t="s">
        <v>48</v>
      </c>
      <c r="C28" s="36">
        <v>4</v>
      </c>
      <c r="D28" s="55">
        <v>8800</v>
      </c>
      <c r="E28" s="55">
        <v>25</v>
      </c>
      <c r="F28" s="55">
        <f t="shared" si="0"/>
        <v>2200</v>
      </c>
      <c r="G28" s="55">
        <f t="shared" si="1"/>
        <v>11000</v>
      </c>
      <c r="H28" s="55">
        <f t="shared" si="2"/>
        <v>1650</v>
      </c>
      <c r="I28" s="55">
        <f t="shared" si="3"/>
        <v>50600</v>
      </c>
      <c r="J28" s="55"/>
      <c r="K28" s="55"/>
      <c r="L28" s="56"/>
    </row>
    <row r="29" spans="1:13" s="102" customFormat="1" ht="18.600000000000001" thickBot="1" x14ac:dyDescent="0.35">
      <c r="A29" s="36">
        <v>24</v>
      </c>
      <c r="B29" s="57" t="s">
        <v>49</v>
      </c>
      <c r="C29" s="58">
        <v>1</v>
      </c>
      <c r="D29" s="59">
        <v>5400</v>
      </c>
      <c r="E29" s="59">
        <v>30</v>
      </c>
      <c r="F29" s="59">
        <f t="shared" si="0"/>
        <v>1620</v>
      </c>
      <c r="G29" s="59">
        <f t="shared" si="1"/>
        <v>7020</v>
      </c>
      <c r="H29" s="59">
        <f t="shared" si="2"/>
        <v>1053</v>
      </c>
      <c r="I29" s="59">
        <f t="shared" si="3"/>
        <v>8073</v>
      </c>
      <c r="J29" s="60"/>
      <c r="K29" s="60"/>
      <c r="L29" s="56"/>
      <c r="M29" s="108"/>
    </row>
    <row r="30" spans="1:13" s="102" customFormat="1" x14ac:dyDescent="0.3">
      <c r="A30" s="87"/>
      <c r="B30" s="88"/>
      <c r="C30" s="89">
        <f>SUM(C19:C29)</f>
        <v>17</v>
      </c>
      <c r="D30" s="90">
        <f>SUMPRODUCT(C19:C29*D19:D29)</f>
        <v>172600</v>
      </c>
      <c r="E30" s="91"/>
      <c r="F30" s="90">
        <f>SUMPRODUCT(C19:C29*F19:F29)</f>
        <v>50221</v>
      </c>
      <c r="G30" s="90">
        <f>SUMPRODUCT(C19:C29*G19:G29)</f>
        <v>222821</v>
      </c>
      <c r="H30" s="90">
        <f>SUMPRODUCT(C19:C29*H19:H29)</f>
        <v>33423.15</v>
      </c>
      <c r="I30" s="90">
        <f>SUM(I19:I29)</f>
        <v>256244.15</v>
      </c>
      <c r="J30" s="92"/>
      <c r="K30" s="92"/>
      <c r="L30" s="93"/>
    </row>
    <row r="31" spans="1:13" s="102" customFormat="1" ht="18.600000000000001" thickBot="1" x14ac:dyDescent="0.35">
      <c r="A31" s="48"/>
      <c r="B31" s="94"/>
      <c r="C31" s="95"/>
      <c r="D31" s="96">
        <f>D30</f>
        <v>172600</v>
      </c>
      <c r="E31" s="96"/>
      <c r="F31" s="96">
        <f>F30</f>
        <v>50221</v>
      </c>
      <c r="G31" s="96">
        <f>D31+F31</f>
        <v>222821</v>
      </c>
      <c r="H31" s="96">
        <f>H30</f>
        <v>33423.15</v>
      </c>
      <c r="I31" s="96">
        <f>D31+F31+H31</f>
        <v>256244.15</v>
      </c>
      <c r="J31" s="60"/>
      <c r="K31" s="60"/>
      <c r="L31" s="97"/>
    </row>
    <row r="32" spans="1:13" x14ac:dyDescent="0.35">
      <c r="B32" s="61"/>
      <c r="D32" s="39"/>
      <c r="E32" s="39"/>
      <c r="F32" s="39"/>
      <c r="G32" s="39"/>
      <c r="H32" s="39"/>
      <c r="I32" s="39"/>
      <c r="J32" s="39"/>
    </row>
    <row r="33" spans="1:148" x14ac:dyDescent="0.35">
      <c r="A33" s="62" t="s">
        <v>50</v>
      </c>
      <c r="C33" s="63"/>
      <c r="D33" s="64"/>
      <c r="E33" s="65"/>
      <c r="F33" s="65"/>
      <c r="G33" s="65"/>
      <c r="H33" s="118" t="s">
        <v>60</v>
      </c>
      <c r="I33" s="118"/>
      <c r="J33" s="66"/>
      <c r="K33" s="67"/>
      <c r="L33" s="67"/>
    </row>
    <row r="34" spans="1:148" s="69" customFormat="1" ht="15.6" x14ac:dyDescent="0.3">
      <c r="A34" s="68"/>
      <c r="C34" s="70"/>
      <c r="D34" s="71" t="s">
        <v>51</v>
      </c>
      <c r="E34" s="72"/>
      <c r="F34" s="72"/>
      <c r="G34" s="72"/>
      <c r="H34" s="73"/>
      <c r="I34" s="73"/>
      <c r="J34" s="66"/>
      <c r="K34" s="67"/>
      <c r="L34" s="67"/>
    </row>
    <row r="35" spans="1:148" x14ac:dyDescent="0.35">
      <c r="A35" s="62" t="s">
        <v>52</v>
      </c>
      <c r="C35" s="74"/>
      <c r="D35" s="75"/>
      <c r="E35" s="76"/>
      <c r="F35" s="77"/>
      <c r="G35" s="77"/>
      <c r="H35" s="118" t="s">
        <v>61</v>
      </c>
      <c r="I35" s="118"/>
      <c r="J35" s="78"/>
      <c r="K35" s="69"/>
      <c r="L35" s="69"/>
    </row>
    <row r="36" spans="1:148" s="79" customFormat="1" ht="15.6" x14ac:dyDescent="0.3">
      <c r="B36" s="80"/>
      <c r="C36" s="81"/>
      <c r="D36" s="71" t="s">
        <v>51</v>
      </c>
      <c r="E36" s="82"/>
      <c r="F36" s="82"/>
      <c r="G36" s="82"/>
      <c r="H36" s="82"/>
      <c r="I36" s="82"/>
      <c r="J36" s="83"/>
    </row>
    <row r="37" spans="1:148" x14ac:dyDescent="0.35">
      <c r="D37" s="27"/>
      <c r="E37" s="27"/>
      <c r="F37" s="27"/>
      <c r="G37" s="27"/>
      <c r="H37" s="27"/>
      <c r="I37" s="27"/>
      <c r="J37" s="27"/>
    </row>
    <row r="38" spans="1:148" x14ac:dyDescent="0.35">
      <c r="D38" s="27"/>
      <c r="E38" s="27"/>
      <c r="F38" s="27"/>
      <c r="G38" s="27"/>
      <c r="H38" s="27"/>
      <c r="I38" s="27"/>
      <c r="J38" s="27"/>
    </row>
    <row r="39" spans="1:148" s="23" customFormat="1" x14ac:dyDescent="0.35"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</row>
    <row r="40" spans="1:148" s="23" customFormat="1" x14ac:dyDescent="0.35"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</row>
    <row r="41" spans="1:148" s="23" customFormat="1" x14ac:dyDescent="0.35"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</row>
    <row r="42" spans="1:148" s="23" customFormat="1" x14ac:dyDescent="0.35">
      <c r="B42" s="27"/>
      <c r="C42" s="27"/>
      <c r="I42" s="84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</row>
  </sheetData>
  <mergeCells count="15">
    <mergeCell ref="G14:G17"/>
    <mergeCell ref="H14:H17"/>
    <mergeCell ref="I14:I17"/>
    <mergeCell ref="L14:L17"/>
    <mergeCell ref="B12:F12"/>
    <mergeCell ref="A14:A17"/>
    <mergeCell ref="B14:B17"/>
    <mergeCell ref="C14:C17"/>
    <mergeCell ref="D14:D17"/>
    <mergeCell ref="E14:F16"/>
    <mergeCell ref="H33:I33"/>
    <mergeCell ref="H35:I35"/>
    <mergeCell ref="AE2:EL2"/>
    <mergeCell ref="EN2:ER2"/>
    <mergeCell ref="AE3:E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общая изм</vt:lpstr>
      <vt:lpstr>Лист1</vt:lpstr>
      <vt:lpstr>штат изм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2016-02-10T14:59:32Z</dcterms:modified>
</cp:coreProperties>
</file>